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xr:revisionPtr revIDLastSave="0" documentId="8_{1C88180D-30B1-4700-B7F0-A192D12FE581}" xr6:coauthVersionLast="46" xr6:coauthVersionMax="46" xr10:uidLastSave="{00000000-0000-0000-0000-000000000000}"/>
  <bookViews>
    <workbookView xWindow="-120" yWindow="-120" windowWidth="29040" windowHeight="15840" xr2:uid="{2EE35D08-CD91-44BC-AB9A-4457D6D5F6A3}"/>
  </bookViews>
  <sheets>
    <sheet name="TIMELIMIT" sheetId="5" r:id="rId1"/>
    <sheet name="LISTS" sheetId="3" r:id="rId2"/>
    <sheet name="INVALID" sheetId="6" r:id="rId3"/>
  </sheets>
  <definedNames>
    <definedName name="EXEMPT">LISTS!$C$2:$C$8</definedName>
    <definedName name="MODULE">OFFSET(LISTS!$C$2,0,0,COUNTA(LISTS!$C:$C),1)</definedName>
    <definedName name="NAY">LISTS!$E$2:$E$6</definedName>
    <definedName name="PE_YEAR">TIMELIMIT!$F$18</definedName>
    <definedName name="SESSION">OFFSET(LISTS!$A$2,0,0,COUNTA(LISTS!$A:$A),1)</definedName>
    <definedName name="STEP0_YEAR_RNG">LISTS!#REF!</definedName>
    <definedName name="STEP1_YEAR">TIMELIMIT!$F$26</definedName>
    <definedName name="STEP1_YEAR_RNG">LISTS!#REF!</definedName>
    <definedName name="STEP2_YEAR">TIMELIMIT!$F$27</definedName>
    <definedName name="STEP2_YEAR_RNG">LISTS!#REF!</definedName>
    <definedName name="STEP3_YEAR">TIMELIMIT!$F$28</definedName>
    <definedName name="STEP3_YEAR_RNG">LISTS!#REF!</definedName>
    <definedName name="STEP4_YEAR">TIMELIMIT!$F$29</definedName>
    <definedName name="STEP4_YEAR_RNG">LISTS!#REF!</definedName>
    <definedName name="STEP5_YEAR">TIMELIMIT!$F$30</definedName>
    <definedName name="STEP5_YEAR_RNG">LISTS!#REF!</definedName>
    <definedName name="STEP6_YEAR">TIMELIMIT!$F$31</definedName>
    <definedName name="STEP6_YEAR_RNG">LISTS!#REF!</definedName>
    <definedName name="STEP7_YEAR">TIMELIMIT!$F$32</definedName>
    <definedName name="STEP7_YEAR_RNG">LISTS!#REF!</definedName>
    <definedName name="STEP8_YEAR">TIMELIMIT!$F$33</definedName>
    <definedName name="STEP8_YEAR_RNG">LISTS!#REF!</definedName>
    <definedName name="STEP9_YEAR">TIMELIMIT!$F$34</definedName>
    <definedName name="STEP9_YEAR_RNG">LISTS!#REF!</definedName>
    <definedName name="TYPE">OFFSET(LISTS!$D$2,0,0,COUNTA(LISTS!$D:$D),1)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6" l="1"/>
  <c r="H52" i="6"/>
  <c r="AQ52" i="6" s="1"/>
  <c r="G52" i="6"/>
  <c r="F52" i="6"/>
  <c r="W52" i="6" s="1"/>
  <c r="AO51" i="6"/>
  <c r="AG51" i="6"/>
  <c r="AE51" i="6"/>
  <c r="M51" i="6"/>
  <c r="I51" i="6"/>
  <c r="K51" i="6" s="1"/>
  <c r="H51" i="6"/>
  <c r="AD51" i="6" s="1"/>
  <c r="G51" i="6"/>
  <c r="F51" i="6"/>
  <c r="AO50" i="6"/>
  <c r="AG50" i="6"/>
  <c r="AB50" i="6"/>
  <c r="W50" i="6"/>
  <c r="V50" i="6"/>
  <c r="M50" i="6"/>
  <c r="K50" i="6"/>
  <c r="I50" i="6"/>
  <c r="H50" i="6"/>
  <c r="AQ50" i="6" s="1"/>
  <c r="G50" i="6"/>
  <c r="U50" i="6" s="1"/>
  <c r="F50" i="6"/>
  <c r="AQ49" i="6"/>
  <c r="AI49" i="6"/>
  <c r="AE49" i="6"/>
  <c r="AC49" i="6"/>
  <c r="AB49" i="6"/>
  <c r="W49" i="6"/>
  <c r="U49" i="6"/>
  <c r="M49" i="6"/>
  <c r="Z49" i="6" s="1"/>
  <c r="J49" i="6"/>
  <c r="I49" i="6"/>
  <c r="H49" i="6"/>
  <c r="AP49" i="6" s="1"/>
  <c r="G49" i="6"/>
  <c r="F49" i="6"/>
  <c r="AQ48" i="6"/>
  <c r="AO48" i="6"/>
  <c r="AC48" i="6"/>
  <c r="K48" i="6"/>
  <c r="I48" i="6"/>
  <c r="H48" i="6"/>
  <c r="G48" i="6"/>
  <c r="U48" i="6" s="1"/>
  <c r="F48" i="6"/>
  <c r="W48" i="6" s="1"/>
  <c r="AQ47" i="6"/>
  <c r="AO47" i="6"/>
  <c r="AE47" i="6"/>
  <c r="AA47" i="6"/>
  <c r="M47" i="6"/>
  <c r="Z47" i="6" s="1"/>
  <c r="I47" i="6"/>
  <c r="H47" i="6"/>
  <c r="G47" i="6"/>
  <c r="AD47" i="6" s="1"/>
  <c r="F47" i="6"/>
  <c r="AO46" i="6"/>
  <c r="AG46" i="6"/>
  <c r="AD46" i="6"/>
  <c r="AB46" i="6"/>
  <c r="W46" i="6"/>
  <c r="V46" i="6"/>
  <c r="M46" i="6"/>
  <c r="K46" i="6"/>
  <c r="I46" i="6"/>
  <c r="H46" i="6"/>
  <c r="AQ46" i="6" s="1"/>
  <c r="G46" i="6"/>
  <c r="U46" i="6" s="1"/>
  <c r="F46" i="6"/>
  <c r="AQ45" i="6"/>
  <c r="AI45" i="6"/>
  <c r="AE45" i="6"/>
  <c r="AC45" i="6"/>
  <c r="AB45" i="6"/>
  <c r="AA45" i="6"/>
  <c r="W45" i="6"/>
  <c r="U45" i="6"/>
  <c r="M45" i="6"/>
  <c r="Z45" i="6" s="1"/>
  <c r="J45" i="6"/>
  <c r="I45" i="6"/>
  <c r="H45" i="6"/>
  <c r="G45" i="6"/>
  <c r="F45" i="6"/>
  <c r="V45" i="6" s="1"/>
  <c r="AQ44" i="6"/>
  <c r="AO44" i="6"/>
  <c r="AI44" i="6"/>
  <c r="AH44" i="6"/>
  <c r="K44" i="6"/>
  <c r="I44" i="6"/>
  <c r="AG44" i="6" s="1"/>
  <c r="H44" i="6"/>
  <c r="G44" i="6"/>
  <c r="AC44" i="6" s="1"/>
  <c r="F44" i="6"/>
  <c r="W44" i="6" s="1"/>
  <c r="AQ43" i="6"/>
  <c r="AO43" i="6"/>
  <c r="AE43" i="6"/>
  <c r="M43" i="6"/>
  <c r="Z43" i="6" s="1"/>
  <c r="I43" i="6"/>
  <c r="H43" i="6"/>
  <c r="G43" i="6"/>
  <c r="AD43" i="6" s="1"/>
  <c r="F43" i="6"/>
  <c r="AO42" i="6"/>
  <c r="AJ42" i="6"/>
  <c r="AG42" i="6"/>
  <c r="AB42" i="6"/>
  <c r="Y42" i="6"/>
  <c r="W42" i="6"/>
  <c r="V42" i="6"/>
  <c r="M42" i="6"/>
  <c r="L42" i="6"/>
  <c r="K42" i="6"/>
  <c r="J42" i="6"/>
  <c r="I42" i="6"/>
  <c r="H42" i="6"/>
  <c r="AQ42" i="6" s="1"/>
  <c r="G42" i="6"/>
  <c r="AE42" i="6" s="1"/>
  <c r="F42" i="6"/>
  <c r="AQ41" i="6"/>
  <c r="AP41" i="6"/>
  <c r="AE41" i="6"/>
  <c r="AC41" i="6"/>
  <c r="AB41" i="6"/>
  <c r="W41" i="6"/>
  <c r="U41" i="6"/>
  <c r="M41" i="6"/>
  <c r="AA41" i="6" s="1"/>
  <c r="K41" i="6"/>
  <c r="J41" i="6"/>
  <c r="I41" i="6"/>
  <c r="H41" i="6"/>
  <c r="AH41" i="6" s="1"/>
  <c r="G41" i="6"/>
  <c r="F41" i="6"/>
  <c r="AQ40" i="6"/>
  <c r="AP40" i="6"/>
  <c r="AO40" i="6"/>
  <c r="AH40" i="6"/>
  <c r="AG40" i="6"/>
  <c r="U40" i="6"/>
  <c r="K40" i="6"/>
  <c r="I40" i="6"/>
  <c r="H40" i="6"/>
  <c r="G40" i="6"/>
  <c r="AC40" i="6" s="1"/>
  <c r="F40" i="6"/>
  <c r="AQ39" i="6"/>
  <c r="AO39" i="6"/>
  <c r="AG39" i="6"/>
  <c r="AB39" i="6"/>
  <c r="W39" i="6"/>
  <c r="M39" i="6"/>
  <c r="Z39" i="6" s="1"/>
  <c r="I39" i="6"/>
  <c r="H39" i="6"/>
  <c r="G39" i="6"/>
  <c r="F39" i="6"/>
  <c r="V39" i="6" s="1"/>
  <c r="AO38" i="6"/>
  <c r="AJ38" i="6"/>
  <c r="AG38" i="6"/>
  <c r="AB38" i="6"/>
  <c r="W38" i="6"/>
  <c r="V38" i="6"/>
  <c r="M38" i="6"/>
  <c r="K38" i="6"/>
  <c r="I38" i="6"/>
  <c r="H38" i="6"/>
  <c r="AQ38" i="6" s="1"/>
  <c r="G38" i="6"/>
  <c r="U38" i="6" s="1"/>
  <c r="F38" i="6"/>
  <c r="AP37" i="6"/>
  <c r="AJ37" i="6"/>
  <c r="AB37" i="6"/>
  <c r="W37" i="6"/>
  <c r="U37" i="6"/>
  <c r="M37" i="6"/>
  <c r="AA37" i="6" s="1"/>
  <c r="J37" i="6"/>
  <c r="I37" i="6"/>
  <c r="AK37" i="6" s="1"/>
  <c r="H37" i="6"/>
  <c r="G37" i="6"/>
  <c r="F37" i="6"/>
  <c r="V37" i="6" s="1"/>
  <c r="AP36" i="6"/>
  <c r="K36" i="6"/>
  <c r="I36" i="6"/>
  <c r="H36" i="6"/>
  <c r="AQ36" i="6" s="1"/>
  <c r="G36" i="6"/>
  <c r="U36" i="6" s="1"/>
  <c r="F36" i="6"/>
  <c r="AQ35" i="6"/>
  <c r="AO35" i="6"/>
  <c r="AI35" i="6"/>
  <c r="AE35" i="6"/>
  <c r="AD35" i="6"/>
  <c r="AB35" i="6"/>
  <c r="M35" i="6"/>
  <c r="Z35" i="6" s="1"/>
  <c r="I35" i="6"/>
  <c r="H35" i="6"/>
  <c r="G35" i="6"/>
  <c r="F35" i="6"/>
  <c r="AE34" i="6"/>
  <c r="W34" i="6"/>
  <c r="M34" i="6"/>
  <c r="K34" i="6"/>
  <c r="I34" i="6"/>
  <c r="H34" i="6"/>
  <c r="AO34" i="6" s="1"/>
  <c r="G34" i="6"/>
  <c r="U34" i="6" s="1"/>
  <c r="F34" i="6"/>
  <c r="AQ33" i="6"/>
  <c r="AB33" i="6"/>
  <c r="M33" i="6"/>
  <c r="AA33" i="6" s="1"/>
  <c r="I33" i="6"/>
  <c r="H33" i="6"/>
  <c r="AC33" i="6" s="1"/>
  <c r="G33" i="6"/>
  <c r="F33" i="6"/>
  <c r="AQ32" i="6"/>
  <c r="AB32" i="6"/>
  <c r="U32" i="6"/>
  <c r="I32" i="6"/>
  <c r="H32" i="6"/>
  <c r="G32" i="6"/>
  <c r="AC32" i="6" s="1"/>
  <c r="F32" i="6"/>
  <c r="J32" i="6" s="1"/>
  <c r="AQ31" i="6"/>
  <c r="AO31" i="6"/>
  <c r="AM31" i="6"/>
  <c r="AA31" i="6"/>
  <c r="W31" i="6"/>
  <c r="M31" i="6"/>
  <c r="Z31" i="6" s="1"/>
  <c r="I31" i="6"/>
  <c r="AN31" i="6" s="1"/>
  <c r="H31" i="6"/>
  <c r="AD31" i="6" s="1"/>
  <c r="G31" i="6"/>
  <c r="AE31" i="6" s="1"/>
  <c r="F31" i="6"/>
  <c r="AQ30" i="6"/>
  <c r="AO30" i="6"/>
  <c r="AJ30" i="6"/>
  <c r="AG30" i="6"/>
  <c r="AD30" i="6"/>
  <c r="AB30" i="6"/>
  <c r="M30" i="6"/>
  <c r="K30" i="6"/>
  <c r="I30" i="6"/>
  <c r="AI30" i="6" s="1"/>
  <c r="H30" i="6"/>
  <c r="AP30" i="6" s="1"/>
  <c r="G30" i="6"/>
  <c r="AE30" i="6" s="1"/>
  <c r="F30" i="6"/>
  <c r="W30" i="6" s="1"/>
  <c r="AJ29" i="6"/>
  <c r="AH29" i="6"/>
  <c r="AB29" i="6"/>
  <c r="W29" i="6"/>
  <c r="V29" i="6"/>
  <c r="U29" i="6"/>
  <c r="K29" i="6"/>
  <c r="J29" i="6"/>
  <c r="I29" i="6"/>
  <c r="H29" i="6"/>
  <c r="AM29" i="6" s="1"/>
  <c r="G29" i="6"/>
  <c r="F29" i="6"/>
  <c r="AJ28" i="6"/>
  <c r="U28" i="6"/>
  <c r="J28" i="6"/>
  <c r="I28" i="6"/>
  <c r="AN28" i="6" s="1"/>
  <c r="H28" i="6"/>
  <c r="G28" i="6"/>
  <c r="F28" i="6"/>
  <c r="AN27" i="6"/>
  <c r="AD27" i="6"/>
  <c r="I27" i="6"/>
  <c r="H27" i="6"/>
  <c r="AO27" i="6" s="1"/>
  <c r="G27" i="6"/>
  <c r="F27" i="6"/>
  <c r="AO26" i="6"/>
  <c r="AJ26" i="6"/>
  <c r="AG26" i="6"/>
  <c r="AB26" i="6"/>
  <c r="V26" i="6"/>
  <c r="M26" i="6"/>
  <c r="K26" i="6"/>
  <c r="J26" i="6"/>
  <c r="T26" i="6" s="1"/>
  <c r="I26" i="6"/>
  <c r="AI26" i="6" s="1"/>
  <c r="H26" i="6"/>
  <c r="AQ26" i="6" s="1"/>
  <c r="G26" i="6"/>
  <c r="AE26" i="6" s="1"/>
  <c r="F26" i="6"/>
  <c r="U26" i="6" s="1"/>
  <c r="AJ25" i="6"/>
  <c r="W25" i="6"/>
  <c r="U25" i="6"/>
  <c r="J25" i="6"/>
  <c r="I25" i="6"/>
  <c r="AN25" i="6" s="1"/>
  <c r="H25" i="6"/>
  <c r="G25" i="6"/>
  <c r="F25" i="6"/>
  <c r="AN24" i="6"/>
  <c r="AB24" i="6"/>
  <c r="I24" i="6"/>
  <c r="H24" i="6"/>
  <c r="AO24" i="6" s="1"/>
  <c r="G24" i="6"/>
  <c r="F24" i="6"/>
  <c r="AN23" i="6"/>
  <c r="AI23" i="6"/>
  <c r="AH23" i="6"/>
  <c r="X23" i="6"/>
  <c r="M23" i="6"/>
  <c r="I23" i="6"/>
  <c r="AM35" i="6" s="1"/>
  <c r="H23" i="6"/>
  <c r="AM23" i="6" s="1"/>
  <c r="G23" i="6"/>
  <c r="F23" i="6"/>
  <c r="J23" i="6" s="1"/>
  <c r="Y23" i="6" s="1"/>
  <c r="H22" i="6"/>
  <c r="M22" i="6" s="1"/>
  <c r="G22" i="6"/>
  <c r="F22" i="6"/>
  <c r="J22" i="6" s="1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J21" i="6"/>
  <c r="I21" i="6"/>
  <c r="H21" i="6"/>
  <c r="G21" i="6"/>
  <c r="F21" i="6"/>
  <c r="E21" i="6"/>
  <c r="L3" i="3"/>
  <c r="M3" i="3" s="1"/>
  <c r="N3" i="3" s="1"/>
  <c r="O3" i="3" s="1"/>
  <c r="P3" i="3" s="1"/>
  <c r="Q3" i="3" s="1"/>
  <c r="R3" i="3" s="1"/>
  <c r="S3" i="3" s="1"/>
  <c r="K3" i="3"/>
  <c r="M2" i="3"/>
  <c r="N2" i="3" s="1"/>
  <c r="O2" i="3" s="1"/>
  <c r="P2" i="3" s="1"/>
  <c r="Q2" i="3" s="1"/>
  <c r="R2" i="3" s="1"/>
  <c r="S2" i="3" s="1"/>
  <c r="L2" i="3"/>
  <c r="K2" i="3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18" i="5"/>
  <c r="P4" i="5"/>
  <c r="D18" i="5" l="1"/>
  <c r="E26" i="5"/>
  <c r="Y32" i="6"/>
  <c r="X32" i="6"/>
  <c r="L22" i="6"/>
  <c r="AL23" i="6"/>
  <c r="AA23" i="6"/>
  <c r="Z23" i="6"/>
  <c r="AL25" i="6"/>
  <c r="W24" i="6"/>
  <c r="V24" i="6"/>
  <c r="AO25" i="6"/>
  <c r="AG25" i="6"/>
  <c r="AD25" i="6"/>
  <c r="AP25" i="6"/>
  <c r="AM28" i="6"/>
  <c r="AE28" i="6"/>
  <c r="M28" i="6"/>
  <c r="AD28" i="6"/>
  <c r="AP28" i="6"/>
  <c r="Y29" i="6"/>
  <c r="X29" i="6"/>
  <c r="AI32" i="6"/>
  <c r="AM33" i="6"/>
  <c r="AA34" i="6"/>
  <c r="Z34" i="6"/>
  <c r="AN38" i="6"/>
  <c r="AC24" i="6"/>
  <c r="AE25" i="6"/>
  <c r="AQ25" i="6"/>
  <c r="W26" i="6"/>
  <c r="AM27" i="6"/>
  <c r="AG28" i="6"/>
  <c r="AQ28" i="6"/>
  <c r="AI29" i="6"/>
  <c r="AA30" i="6"/>
  <c r="Z30" i="6"/>
  <c r="AK30" i="6"/>
  <c r="U31" i="6"/>
  <c r="J31" i="6"/>
  <c r="AJ32" i="6"/>
  <c r="Z33" i="6"/>
  <c r="AG34" i="6"/>
  <c r="K35" i="6"/>
  <c r="AJ35" i="6"/>
  <c r="AG35" i="6"/>
  <c r="J38" i="6"/>
  <c r="T23" i="6"/>
  <c r="AM24" i="6"/>
  <c r="AE24" i="6"/>
  <c r="M24" i="6"/>
  <c r="AD24" i="6"/>
  <c r="AP24" i="6"/>
  <c r="Y25" i="6"/>
  <c r="X25" i="6"/>
  <c r="V25" i="6"/>
  <c r="AH25" i="6"/>
  <c r="L26" i="6"/>
  <c r="X26" i="6"/>
  <c r="U27" i="6"/>
  <c r="J27" i="6"/>
  <c r="X28" i="6"/>
  <c r="AH28" i="6"/>
  <c r="L29" i="6"/>
  <c r="AL30" i="6"/>
  <c r="K32" i="6"/>
  <c r="L32" i="6" s="1"/>
  <c r="AK32" i="6"/>
  <c r="AN33" i="6"/>
  <c r="AH33" i="6"/>
  <c r="AM36" i="6"/>
  <c r="AE36" i="6"/>
  <c r="M36" i="6"/>
  <c r="AD36" i="6"/>
  <c r="AB36" i="6"/>
  <c r="AH36" i="6"/>
  <c r="AG36" i="6"/>
  <c r="AK36" i="6"/>
  <c r="AM37" i="6"/>
  <c r="W40" i="6"/>
  <c r="V40" i="6"/>
  <c r="J40" i="6"/>
  <c r="AN43" i="6"/>
  <c r="U24" i="6"/>
  <c r="AG24" i="6"/>
  <c r="AQ24" i="6"/>
  <c r="K25" i="6"/>
  <c r="L25" i="6" s="1"/>
  <c r="AF26" i="6" s="1"/>
  <c r="AI25" i="6"/>
  <c r="AA26" i="6"/>
  <c r="R26" i="6" s="1"/>
  <c r="Z26" i="6"/>
  <c r="Y26" i="6"/>
  <c r="AK26" i="6"/>
  <c r="AE27" i="6"/>
  <c r="K28" i="6"/>
  <c r="L28" i="6" s="1"/>
  <c r="AF29" i="6" s="1"/>
  <c r="Y28" i="6"/>
  <c r="AI28" i="6"/>
  <c r="M29" i="6"/>
  <c r="AK29" i="6"/>
  <c r="AC30" i="6"/>
  <c r="AM30" i="6"/>
  <c r="AK31" i="6"/>
  <c r="AC31" i="6"/>
  <c r="AB31" i="6"/>
  <c r="V31" i="6"/>
  <c r="AP31" i="6"/>
  <c r="AN32" i="6"/>
  <c r="K33" i="6"/>
  <c r="AC36" i="6"/>
  <c r="AK38" i="6"/>
  <c r="AK23" i="6"/>
  <c r="AC23" i="6"/>
  <c r="AB23" i="6"/>
  <c r="AD23" i="6"/>
  <c r="J24" i="6"/>
  <c r="T25" i="6" s="1"/>
  <c r="AH24" i="6"/>
  <c r="AL26" i="6"/>
  <c r="AK27" i="6"/>
  <c r="AC27" i="6"/>
  <c r="AB27" i="6"/>
  <c r="V27" i="6"/>
  <c r="AP27" i="6"/>
  <c r="AL29" i="6"/>
  <c r="AN30" i="6"/>
  <c r="K31" i="6"/>
  <c r="AL32" i="6"/>
  <c r="AJ31" i="6"/>
  <c r="AG31" i="6"/>
  <c r="AP32" i="6"/>
  <c r="J34" i="6"/>
  <c r="AJ34" i="6"/>
  <c r="Z37" i="6"/>
  <c r="AM45" i="6"/>
  <c r="AM50" i="6"/>
  <c r="AN51" i="6"/>
  <c r="AM51" i="6"/>
  <c r="AM49" i="6"/>
  <c r="AK46" i="6"/>
  <c r="AM43" i="6"/>
  <c r="AN40" i="6"/>
  <c r="AM39" i="6"/>
  <c r="AM38" i="6"/>
  <c r="AL24" i="6"/>
  <c r="AJ23" i="6"/>
  <c r="AK50" i="6"/>
  <c r="AM47" i="6"/>
  <c r="AK44" i="6"/>
  <c r="AL42" i="6"/>
  <c r="AK42" i="6"/>
  <c r="AM46" i="6"/>
  <c r="AK45" i="6"/>
  <c r="AM41" i="6"/>
  <c r="AN39" i="6"/>
  <c r="U23" i="6"/>
  <c r="AE23" i="6"/>
  <c r="AO23" i="6"/>
  <c r="K24" i="6"/>
  <c r="AI24" i="6"/>
  <c r="M25" i="6"/>
  <c r="AK25" i="6"/>
  <c r="AC26" i="6"/>
  <c r="AM26" i="6"/>
  <c r="K27" i="6"/>
  <c r="AL28" i="6"/>
  <c r="AJ27" i="6"/>
  <c r="W27" i="6"/>
  <c r="AG27" i="6"/>
  <c r="AQ27" i="6"/>
  <c r="AK28" i="6"/>
  <c r="AC29" i="6"/>
  <c r="U30" i="6"/>
  <c r="AH31" i="6"/>
  <c r="W32" i="6"/>
  <c r="V32" i="6"/>
  <c r="AI33" i="6"/>
  <c r="AQ34" i="6"/>
  <c r="AI34" i="6"/>
  <c r="AP34" i="6"/>
  <c r="AH34" i="6"/>
  <c r="AK34" i="6"/>
  <c r="AM34" i="6"/>
  <c r="AB34" i="6"/>
  <c r="AN35" i="6"/>
  <c r="AI36" i="6"/>
  <c r="AN37" i="6"/>
  <c r="AL38" i="6"/>
  <c r="U39" i="6"/>
  <c r="J39" i="6"/>
  <c r="AM42" i="6"/>
  <c r="K23" i="6"/>
  <c r="L23" i="6" s="1"/>
  <c r="V23" i="6"/>
  <c r="AF23" i="6"/>
  <c r="AP23" i="6"/>
  <c r="AJ24" i="6"/>
  <c r="AB25" i="6"/>
  <c r="AD26" i="6"/>
  <c r="AN26" i="6"/>
  <c r="AH27" i="6"/>
  <c r="W28" i="6"/>
  <c r="V28" i="6"/>
  <c r="AB28" i="6"/>
  <c r="AO29" i="6"/>
  <c r="AG29" i="6"/>
  <c r="T29" i="6"/>
  <c r="AD29" i="6"/>
  <c r="AP29" i="6"/>
  <c r="J30" i="6"/>
  <c r="V30" i="6"/>
  <c r="AI31" i="6"/>
  <c r="AJ33" i="6"/>
  <c r="AC34" i="6"/>
  <c r="U35" i="6"/>
  <c r="J35" i="6"/>
  <c r="W35" i="6"/>
  <c r="V35" i="6"/>
  <c r="AN36" i="6"/>
  <c r="Y37" i="6"/>
  <c r="X37" i="6"/>
  <c r="L37" i="6"/>
  <c r="AC38" i="6"/>
  <c r="AE38" i="6"/>
  <c r="AD38" i="6"/>
  <c r="AE39" i="6"/>
  <c r="AD39" i="6"/>
  <c r="AN47" i="6"/>
  <c r="W23" i="6"/>
  <c r="AG23" i="6"/>
  <c r="AQ23" i="6"/>
  <c r="AK24" i="6"/>
  <c r="AC25" i="6"/>
  <c r="AM25" i="6"/>
  <c r="M27" i="6"/>
  <c r="AI27" i="6"/>
  <c r="AC28" i="6"/>
  <c r="AO28" i="6"/>
  <c r="AN29" i="6"/>
  <c r="AE29" i="6"/>
  <c r="AQ29" i="6"/>
  <c r="AM32" i="6"/>
  <c r="AE32" i="6"/>
  <c r="M32" i="6"/>
  <c r="AD32" i="6"/>
  <c r="AO32" i="6"/>
  <c r="AG32" i="6"/>
  <c r="AH32" i="6"/>
  <c r="V33" i="6"/>
  <c r="V34" i="6"/>
  <c r="W33" i="6"/>
  <c r="J33" i="6"/>
  <c r="AL34" i="6" s="1"/>
  <c r="U33" i="6"/>
  <c r="AK33" i="6"/>
  <c r="AD34" i="6"/>
  <c r="AA35" i="6"/>
  <c r="AO36" i="6"/>
  <c r="K37" i="6"/>
  <c r="AH37" i="6"/>
  <c r="AK39" i="6"/>
  <c r="V41" i="6"/>
  <c r="AK48" i="6"/>
  <c r="AJ36" i="6"/>
  <c r="AO37" i="6"/>
  <c r="AG37" i="6"/>
  <c r="AD37" i="6"/>
  <c r="AI37" i="6"/>
  <c r="Y41" i="6"/>
  <c r="X41" i="6"/>
  <c r="L41" i="6"/>
  <c r="Z41" i="6"/>
  <c r="AK41" i="6"/>
  <c r="U42" i="6"/>
  <c r="AJ45" i="6"/>
  <c r="AN49" i="6"/>
  <c r="AN50" i="6"/>
  <c r="AA49" i="6"/>
  <c r="AC50" i="6"/>
  <c r="V51" i="6"/>
  <c r="U51" i="6"/>
  <c r="J51" i="6"/>
  <c r="AN42" i="6"/>
  <c r="AK43" i="6"/>
  <c r="AN46" i="6"/>
  <c r="Y49" i="6"/>
  <c r="X49" i="6"/>
  <c r="AA50" i="6"/>
  <c r="Z50" i="6"/>
  <c r="AD50" i="6"/>
  <c r="AF42" i="6"/>
  <c r="X42" i="6"/>
  <c r="K43" i="6"/>
  <c r="AJ43" i="6"/>
  <c r="AA43" i="6"/>
  <c r="AP45" i="6"/>
  <c r="AG47" i="6"/>
  <c r="AM48" i="6"/>
  <c r="AE48" i="6"/>
  <c r="M48" i="6"/>
  <c r="AD48" i="6"/>
  <c r="AB48" i="6"/>
  <c r="AP48" i="6"/>
  <c r="K49" i="6"/>
  <c r="L49" i="6" s="1"/>
  <c r="AE50" i="6"/>
  <c r="U44" i="6"/>
  <c r="AN45" i="6"/>
  <c r="AC46" i="6"/>
  <c r="AI47" i="6"/>
  <c r="AN48" i="6"/>
  <c r="AJ48" i="6"/>
  <c r="Y45" i="6"/>
  <c r="X45" i="6"/>
  <c r="AA46" i="6"/>
  <c r="Z46" i="6"/>
  <c r="V47" i="6"/>
  <c r="U47" i="6"/>
  <c r="J47" i="6"/>
  <c r="W47" i="6"/>
  <c r="AJ50" i="6"/>
  <c r="J50" i="6"/>
  <c r="AA51" i="6"/>
  <c r="Z51" i="6"/>
  <c r="AH26" i="6"/>
  <c r="AP26" i="6"/>
  <c r="AH30" i="6"/>
  <c r="AN34" i="6"/>
  <c r="W36" i="6"/>
  <c r="V36" i="6"/>
  <c r="J36" i="6"/>
  <c r="AL37" i="6" s="1"/>
  <c r="AC37" i="6"/>
  <c r="AQ37" i="6"/>
  <c r="K39" i="6"/>
  <c r="AL40" i="6"/>
  <c r="AJ39" i="6"/>
  <c r="AI39" i="6"/>
  <c r="AM40" i="6"/>
  <c r="AE40" i="6"/>
  <c r="M40" i="6"/>
  <c r="AD40" i="6"/>
  <c r="AB40" i="6"/>
  <c r="AI40" i="6"/>
  <c r="T41" i="6"/>
  <c r="AA42" i="6"/>
  <c r="Z42" i="6"/>
  <c r="AC42" i="6"/>
  <c r="AG43" i="6"/>
  <c r="AM44" i="6"/>
  <c r="AE44" i="6"/>
  <c r="M44" i="6"/>
  <c r="AD44" i="6"/>
  <c r="AB44" i="6"/>
  <c r="AP44" i="6"/>
  <c r="K45" i="6"/>
  <c r="L45" i="6" s="1"/>
  <c r="AE46" i="6"/>
  <c r="AG48" i="6"/>
  <c r="T49" i="6"/>
  <c r="AJ49" i="6"/>
  <c r="AL50" i="6"/>
  <c r="AO33" i="6"/>
  <c r="AG33" i="6"/>
  <c r="AD33" i="6"/>
  <c r="AE33" i="6"/>
  <c r="AP33" i="6"/>
  <c r="AK35" i="6"/>
  <c r="AE37" i="6"/>
  <c r="AL41" i="6"/>
  <c r="AJ40" i="6"/>
  <c r="AK40" i="6"/>
  <c r="AO41" i="6"/>
  <c r="AG41" i="6"/>
  <c r="AD41" i="6"/>
  <c r="AI41" i="6"/>
  <c r="AD42" i="6"/>
  <c r="AI43" i="6"/>
  <c r="AN44" i="6"/>
  <c r="AJ44" i="6"/>
  <c r="AK47" i="6"/>
  <c r="AH48" i="6"/>
  <c r="AK49" i="6"/>
  <c r="W51" i="6"/>
  <c r="AA38" i="6"/>
  <c r="Z38" i="6"/>
  <c r="AA39" i="6"/>
  <c r="AN41" i="6"/>
  <c r="AJ41" i="6"/>
  <c r="T42" i="6"/>
  <c r="V43" i="6"/>
  <c r="U43" i="6"/>
  <c r="J43" i="6"/>
  <c r="W43" i="6"/>
  <c r="AJ46" i="6"/>
  <c r="J46" i="6"/>
  <c r="AL46" i="6" s="1"/>
  <c r="K47" i="6"/>
  <c r="AL48" i="6"/>
  <c r="AJ47" i="6"/>
  <c r="AI48" i="6"/>
  <c r="AN52" i="6"/>
  <c r="AH35" i="6"/>
  <c r="AP35" i="6"/>
  <c r="AH39" i="6"/>
  <c r="AP39" i="6"/>
  <c r="AH43" i="6"/>
  <c r="AP43" i="6"/>
  <c r="J44" i="6"/>
  <c r="AD45" i="6"/>
  <c r="AH47" i="6"/>
  <c r="AP47" i="6"/>
  <c r="J48" i="6"/>
  <c r="AL49" i="6" s="1"/>
  <c r="V49" i="6"/>
  <c r="AD49" i="6"/>
  <c r="AH51" i="6"/>
  <c r="AP51" i="6"/>
  <c r="J52" i="6"/>
  <c r="AB52" i="6"/>
  <c r="AJ52" i="6"/>
  <c r="AI51" i="6"/>
  <c r="AQ51" i="6"/>
  <c r="K52" i="6"/>
  <c r="U52" i="6"/>
  <c r="AC52" i="6"/>
  <c r="AK52" i="6"/>
  <c r="AH38" i="6"/>
  <c r="AP38" i="6"/>
  <c r="AH42" i="6"/>
  <c r="AP42" i="6"/>
  <c r="AB43" i="6"/>
  <c r="V44" i="6"/>
  <c r="AH46" i="6"/>
  <c r="AP46" i="6"/>
  <c r="AB47" i="6"/>
  <c r="V48" i="6"/>
  <c r="AH50" i="6"/>
  <c r="AP50" i="6"/>
  <c r="AB51" i="6"/>
  <c r="AJ51" i="6"/>
  <c r="V52" i="6"/>
  <c r="AD52" i="6"/>
  <c r="AL52" i="6"/>
  <c r="AC35" i="6"/>
  <c r="AI38" i="6"/>
  <c r="AC39" i="6"/>
  <c r="AI42" i="6"/>
  <c r="AC43" i="6"/>
  <c r="AG45" i="6"/>
  <c r="AO45" i="6"/>
  <c r="AI46" i="6"/>
  <c r="AC47" i="6"/>
  <c r="AG49" i="6"/>
  <c r="AO49" i="6"/>
  <c r="AI50" i="6"/>
  <c r="AC51" i="6"/>
  <c r="AK51" i="6"/>
  <c r="M52" i="6"/>
  <c r="AE52" i="6"/>
  <c r="AM52" i="6"/>
  <c r="AH45" i="6"/>
  <c r="AH49" i="6"/>
  <c r="AG52" i="6"/>
  <c r="AO52" i="6"/>
  <c r="AH52" i="6"/>
  <c r="AP52" i="6"/>
  <c r="AI52" i="6"/>
  <c r="Q26" i="6" l="1"/>
  <c r="AA36" i="6"/>
  <c r="Z36" i="6"/>
  <c r="Y52" i="6"/>
  <c r="X52" i="6"/>
  <c r="L52" i="6"/>
  <c r="T52" i="6"/>
  <c r="L43" i="6"/>
  <c r="T43" i="6"/>
  <c r="AF43" i="6"/>
  <c r="Y43" i="6"/>
  <c r="X43" i="6"/>
  <c r="AL31" i="6"/>
  <c r="AF30" i="6"/>
  <c r="T30" i="6"/>
  <c r="Y30" i="6"/>
  <c r="X30" i="6"/>
  <c r="L30" i="6"/>
  <c r="AA52" i="6"/>
  <c r="Z52" i="6"/>
  <c r="AF44" i="6"/>
  <c r="X44" i="6"/>
  <c r="L44" i="6"/>
  <c r="AF45" i="6" s="1"/>
  <c r="T44" i="6"/>
  <c r="Y44" i="6"/>
  <c r="AA44" i="6"/>
  <c r="Z44" i="6"/>
  <c r="L47" i="6"/>
  <c r="T47" i="6"/>
  <c r="Y47" i="6"/>
  <c r="X47" i="6"/>
  <c r="AL43" i="6"/>
  <c r="AA25" i="6"/>
  <c r="Z25" i="6"/>
  <c r="P25" i="6" s="1"/>
  <c r="R49" i="6"/>
  <c r="T35" i="6"/>
  <c r="Y35" i="6"/>
  <c r="L35" i="6"/>
  <c r="X35" i="6"/>
  <c r="T45" i="6"/>
  <c r="R23" i="6"/>
  <c r="Q23" i="6"/>
  <c r="P23" i="6"/>
  <c r="O23" i="6"/>
  <c r="R42" i="6"/>
  <c r="Q42" i="6"/>
  <c r="O42" i="6"/>
  <c r="P42" i="6"/>
  <c r="O29" i="6"/>
  <c r="AF38" i="6"/>
  <c r="X38" i="6"/>
  <c r="AL39" i="6"/>
  <c r="L38" i="6"/>
  <c r="Y38" i="6"/>
  <c r="T38" i="6"/>
  <c r="T31" i="6"/>
  <c r="Y31" i="6"/>
  <c r="X31" i="6"/>
  <c r="L31" i="6"/>
  <c r="AF32" i="6" s="1"/>
  <c r="AF31" i="6"/>
  <c r="AA28" i="6"/>
  <c r="Z28" i="6"/>
  <c r="T32" i="6"/>
  <c r="AA24" i="6"/>
  <c r="Z24" i="6"/>
  <c r="Z40" i="6"/>
  <c r="AA40" i="6"/>
  <c r="Y51" i="6"/>
  <c r="L51" i="6"/>
  <c r="AF52" i="6" s="1"/>
  <c r="T51" i="6"/>
  <c r="X51" i="6"/>
  <c r="Y33" i="6"/>
  <c r="L33" i="6"/>
  <c r="T33" i="6"/>
  <c r="AF33" i="6"/>
  <c r="X33" i="6"/>
  <c r="AA32" i="6"/>
  <c r="Z32" i="6"/>
  <c r="T39" i="6"/>
  <c r="Y39" i="6"/>
  <c r="L39" i="6"/>
  <c r="X39" i="6"/>
  <c r="AF39" i="6"/>
  <c r="T27" i="6"/>
  <c r="Y27" i="6"/>
  <c r="X27" i="6"/>
  <c r="L27" i="6"/>
  <c r="AF28" i="6" s="1"/>
  <c r="AF27" i="6"/>
  <c r="T28" i="6"/>
  <c r="O26" i="6"/>
  <c r="AA29" i="6"/>
  <c r="Z29" i="6"/>
  <c r="R29" i="6" s="1"/>
  <c r="AF48" i="6"/>
  <c r="X48" i="6"/>
  <c r="L48" i="6"/>
  <c r="AF49" i="6" s="1"/>
  <c r="Q49" i="6" s="1"/>
  <c r="T48" i="6"/>
  <c r="Y48" i="6"/>
  <c r="AL47" i="6"/>
  <c r="T46" i="6"/>
  <c r="AF46" i="6"/>
  <c r="X46" i="6"/>
  <c r="L46" i="6"/>
  <c r="AF47" i="6" s="1"/>
  <c r="Y46" i="6"/>
  <c r="L36" i="6"/>
  <c r="AF37" i="6" s="1"/>
  <c r="T36" i="6"/>
  <c r="Y36" i="6"/>
  <c r="AF36" i="6"/>
  <c r="X36" i="6"/>
  <c r="AL44" i="6"/>
  <c r="AA27" i="6"/>
  <c r="Z27" i="6"/>
  <c r="AL33" i="6"/>
  <c r="P26" i="6"/>
  <c r="W5" i="5"/>
  <c r="W6" i="5" s="1" a="1"/>
  <c r="W6" i="5" s="1"/>
  <c r="V5" i="5"/>
  <c r="X5" i="5" s="1"/>
  <c r="AL45" i="6"/>
  <c r="AL51" i="6"/>
  <c r="T50" i="6"/>
  <c r="AF50" i="6"/>
  <c r="X50" i="6"/>
  <c r="Y50" i="6"/>
  <c r="L50" i="6"/>
  <c r="AF51" i="6" s="1"/>
  <c r="AA48" i="6"/>
  <c r="Z48" i="6"/>
  <c r="AF34" i="6"/>
  <c r="X34" i="6"/>
  <c r="AL35" i="6"/>
  <c r="L34" i="6"/>
  <c r="AF35" i="6" s="1"/>
  <c r="Y34" i="6"/>
  <c r="T34" i="6"/>
  <c r="L24" i="6"/>
  <c r="AF25" i="6" s="1"/>
  <c r="Y24" i="6"/>
  <c r="X24" i="6"/>
  <c r="AF24" i="6"/>
  <c r="T24" i="6"/>
  <c r="L40" i="6"/>
  <c r="AF41" i="6" s="1"/>
  <c r="P41" i="6" s="1"/>
  <c r="T40" i="6"/>
  <c r="Y40" i="6"/>
  <c r="X40" i="6"/>
  <c r="AF40" i="6"/>
  <c r="AL36" i="6"/>
  <c r="AL27" i="6"/>
  <c r="T37" i="6"/>
  <c r="E23" i="6"/>
  <c r="E27" i="5"/>
  <c r="R32" i="6" l="1"/>
  <c r="Q32" i="6"/>
  <c r="P32" i="6"/>
  <c r="O32" i="6"/>
  <c r="C32" i="6" s="1"/>
  <c r="C35" i="5" s="1"/>
  <c r="D35" i="5" s="1"/>
  <c r="K35" i="5" s="1"/>
  <c r="P51" i="6"/>
  <c r="R51" i="6"/>
  <c r="Q51" i="6"/>
  <c r="O51" i="6"/>
  <c r="C51" i="6" s="1"/>
  <c r="C54" i="5" s="1"/>
  <c r="D54" i="5" s="1"/>
  <c r="K54" i="5" s="1"/>
  <c r="P29" i="6"/>
  <c r="O49" i="6"/>
  <c r="R50" i="6"/>
  <c r="Q50" i="6"/>
  <c r="O50" i="6"/>
  <c r="P50" i="6"/>
  <c r="E24" i="6"/>
  <c r="E28" i="5"/>
  <c r="R27" i="6"/>
  <c r="Q27" i="6"/>
  <c r="P27" i="6"/>
  <c r="O27" i="6"/>
  <c r="Q45" i="6"/>
  <c r="P45" i="6"/>
  <c r="O45" i="6"/>
  <c r="R45" i="6"/>
  <c r="P49" i="6"/>
  <c r="Q47" i="6"/>
  <c r="R47" i="6"/>
  <c r="P47" i="6"/>
  <c r="O47" i="6"/>
  <c r="C47" i="6" s="1"/>
  <c r="C50" i="5" s="1"/>
  <c r="D50" i="5" s="1"/>
  <c r="K50" i="5" s="1"/>
  <c r="Q43" i="6"/>
  <c r="R43" i="6"/>
  <c r="P43" i="6"/>
  <c r="O43" i="6"/>
  <c r="C43" i="6" s="1"/>
  <c r="C46" i="5" s="1"/>
  <c r="D46" i="5" s="1"/>
  <c r="K46" i="5" s="1"/>
  <c r="R46" i="6"/>
  <c r="Q46" i="6"/>
  <c r="O46" i="6"/>
  <c r="P46" i="6"/>
  <c r="C42" i="6"/>
  <c r="C45" i="5" s="1"/>
  <c r="D45" i="5" s="1"/>
  <c r="K45" i="5" s="1"/>
  <c r="R41" i="6"/>
  <c r="Q25" i="6"/>
  <c r="W7" i="5" a="1"/>
  <c r="W7" i="5" s="1"/>
  <c r="V6" i="5"/>
  <c r="X6" i="5" s="1"/>
  <c r="C26" i="6"/>
  <c r="C29" i="5" s="1"/>
  <c r="D29" i="5" s="1"/>
  <c r="K29" i="5" s="1"/>
  <c r="P33" i="6"/>
  <c r="R33" i="6"/>
  <c r="Q33" i="6"/>
  <c r="O33" i="6"/>
  <c r="C33" i="6" s="1"/>
  <c r="C36" i="5" s="1"/>
  <c r="D36" i="5" s="1"/>
  <c r="K36" i="5" s="1"/>
  <c r="Q41" i="6"/>
  <c r="R52" i="6"/>
  <c r="Q52" i="6"/>
  <c r="P52" i="6"/>
  <c r="O52" i="6"/>
  <c r="R25" i="6"/>
  <c r="R34" i="6"/>
  <c r="Q34" i="6"/>
  <c r="O34" i="6"/>
  <c r="C34" i="6" s="1"/>
  <c r="C37" i="5" s="1"/>
  <c r="D37" i="5" s="1"/>
  <c r="K37" i="5" s="1"/>
  <c r="P34" i="6"/>
  <c r="Q40" i="6"/>
  <c r="P40" i="6"/>
  <c r="O40" i="6"/>
  <c r="R40" i="6"/>
  <c r="R36" i="6"/>
  <c r="Q36" i="6"/>
  <c r="P36" i="6"/>
  <c r="O36" i="6"/>
  <c r="C36" i="6" s="1"/>
  <c r="C39" i="5" s="1"/>
  <c r="D39" i="5" s="1"/>
  <c r="K39" i="5" s="1"/>
  <c r="R28" i="6"/>
  <c r="Q28" i="6"/>
  <c r="P28" i="6"/>
  <c r="O28" i="6"/>
  <c r="O41" i="6"/>
  <c r="C41" i="6" s="1"/>
  <c r="C44" i="5" s="1"/>
  <c r="D44" i="5" s="1"/>
  <c r="K44" i="5" s="1"/>
  <c r="O25" i="6"/>
  <c r="C25" i="6" s="1"/>
  <c r="C28" i="5" s="1"/>
  <c r="D28" i="5" s="1"/>
  <c r="K28" i="5" s="1"/>
  <c r="R30" i="6"/>
  <c r="Q30" i="6"/>
  <c r="P30" i="6"/>
  <c r="O30" i="6"/>
  <c r="O48" i="6"/>
  <c r="R48" i="6"/>
  <c r="Q48" i="6"/>
  <c r="P48" i="6"/>
  <c r="Q29" i="6"/>
  <c r="C29" i="6" s="1"/>
  <c r="C32" i="5" s="1"/>
  <c r="D32" i="5" s="1"/>
  <c r="K32" i="5" s="1"/>
  <c r="C23" i="6"/>
  <c r="C26" i="5" s="1"/>
  <c r="R38" i="6"/>
  <c r="Q38" i="6"/>
  <c r="O38" i="6"/>
  <c r="P38" i="6"/>
  <c r="P37" i="6"/>
  <c r="O37" i="6"/>
  <c r="R37" i="6"/>
  <c r="Q37" i="6"/>
  <c r="P24" i="6"/>
  <c r="O24" i="6"/>
  <c r="R24" i="6"/>
  <c r="Q24" i="6"/>
  <c r="Q39" i="6"/>
  <c r="P39" i="6"/>
  <c r="O39" i="6"/>
  <c r="R39" i="6"/>
  <c r="O31" i="6"/>
  <c r="R31" i="6"/>
  <c r="Q31" i="6"/>
  <c r="P31" i="6"/>
  <c r="Q35" i="6"/>
  <c r="R35" i="6"/>
  <c r="P35" i="6"/>
  <c r="O35" i="6"/>
  <c r="C35" i="6" s="1"/>
  <c r="C38" i="5" s="1"/>
  <c r="D38" i="5" s="1"/>
  <c r="K38" i="5" s="1"/>
  <c r="O44" i="6"/>
  <c r="R44" i="6"/>
  <c r="Q44" i="6"/>
  <c r="P44" i="6"/>
  <c r="D26" i="5" l="1"/>
  <c r="L26" i="5"/>
  <c r="N26" i="5" s="1"/>
  <c r="C27" i="6"/>
  <c r="C30" i="5" s="1"/>
  <c r="D30" i="5" s="1"/>
  <c r="K30" i="5" s="1"/>
  <c r="C37" i="6"/>
  <c r="C40" i="5" s="1"/>
  <c r="D40" i="5" s="1"/>
  <c r="K40" i="5" s="1"/>
  <c r="W8" i="5" a="1"/>
  <c r="W8" i="5" s="1"/>
  <c r="V7" i="5"/>
  <c r="X7" i="5" s="1"/>
  <c r="C39" i="6"/>
  <c r="C42" i="5" s="1"/>
  <c r="D42" i="5" s="1"/>
  <c r="K42" i="5" s="1"/>
  <c r="C50" i="6"/>
  <c r="C53" i="5" s="1"/>
  <c r="D53" i="5" s="1"/>
  <c r="K53" i="5" s="1"/>
  <c r="C38" i="6"/>
  <c r="C41" i="5" s="1"/>
  <c r="D41" i="5" s="1"/>
  <c r="K41" i="5" s="1"/>
  <c r="C48" i="6"/>
  <c r="C51" i="5" s="1"/>
  <c r="D51" i="5" s="1"/>
  <c r="K51" i="5" s="1"/>
  <c r="C28" i="6"/>
  <c r="C31" i="5" s="1"/>
  <c r="D31" i="5" s="1"/>
  <c r="K31" i="5" s="1"/>
  <c r="C24" i="6"/>
  <c r="C27" i="5" s="1"/>
  <c r="C30" i="6"/>
  <c r="C33" i="5" s="1"/>
  <c r="D33" i="5" s="1"/>
  <c r="K33" i="5" s="1"/>
  <c r="C40" i="6"/>
  <c r="C43" i="5" s="1"/>
  <c r="D43" i="5" s="1"/>
  <c r="K43" i="5" s="1"/>
  <c r="C45" i="6"/>
  <c r="C48" i="5" s="1"/>
  <c r="D48" i="5" s="1"/>
  <c r="K48" i="5" s="1"/>
  <c r="C49" i="6"/>
  <c r="C52" i="5" s="1"/>
  <c r="D52" i="5" s="1"/>
  <c r="K52" i="5" s="1"/>
  <c r="C44" i="6"/>
  <c r="C47" i="5" s="1"/>
  <c r="D47" i="5" s="1"/>
  <c r="K47" i="5" s="1"/>
  <c r="C31" i="6"/>
  <c r="C34" i="5" s="1"/>
  <c r="D34" i="5" s="1"/>
  <c r="K34" i="5" s="1"/>
  <c r="C52" i="6"/>
  <c r="C55" i="5" s="1"/>
  <c r="D55" i="5" s="1"/>
  <c r="K55" i="5" s="1"/>
  <c r="C46" i="6"/>
  <c r="C49" i="5" s="1"/>
  <c r="D49" i="5" s="1"/>
  <c r="K49" i="5" s="1"/>
  <c r="E25" i="6"/>
  <c r="E29" i="5"/>
  <c r="L28" i="5"/>
  <c r="N28" i="5" s="1"/>
  <c r="J28" i="5"/>
  <c r="W9" i="5" l="1" a="1"/>
  <c r="W9" i="5" s="1"/>
  <c r="V8" i="5"/>
  <c r="X8" i="5" s="1"/>
  <c r="E26" i="6"/>
  <c r="E30" i="5"/>
  <c r="J29" i="5"/>
  <c r="L29" i="5"/>
  <c r="N29" i="5" s="1"/>
  <c r="D27" i="5"/>
  <c r="L27" i="5"/>
  <c r="N27" i="5" s="1"/>
  <c r="K26" i="5"/>
  <c r="J26" i="5"/>
  <c r="E27" i="6" l="1"/>
  <c r="E31" i="5"/>
  <c r="L30" i="5"/>
  <c r="N30" i="5" s="1"/>
  <c r="J30" i="5"/>
  <c r="K27" i="5"/>
  <c r="J27" i="5"/>
  <c r="W10" i="5" a="1"/>
  <c r="W10" i="5" s="1"/>
  <c r="V9" i="5"/>
  <c r="X9" i="5" s="1"/>
  <c r="W11" i="5" l="1" a="1"/>
  <c r="W11" i="5" s="1"/>
  <c r="V10" i="5"/>
  <c r="X10" i="5" s="1"/>
  <c r="E28" i="6"/>
  <c r="E32" i="5"/>
  <c r="J31" i="5"/>
  <c r="L31" i="5"/>
  <c r="N31" i="5" s="1"/>
  <c r="E29" i="6" l="1"/>
  <c r="E33" i="5"/>
  <c r="L32" i="5"/>
  <c r="N32" i="5" s="1"/>
  <c r="J32" i="5"/>
  <c r="W12" i="5" a="1"/>
  <c r="W12" i="5" s="1"/>
  <c r="V11" i="5"/>
  <c r="X11" i="5" s="1"/>
  <c r="W13" i="5" l="1" a="1"/>
  <c r="W13" i="5" s="1"/>
  <c r="V12" i="5"/>
  <c r="X12" i="5" s="1"/>
  <c r="E30" i="6"/>
  <c r="E34" i="5"/>
  <c r="L33" i="5"/>
  <c r="N33" i="5" s="1"/>
  <c r="J33" i="5"/>
  <c r="W14" i="5" l="1" a="1"/>
  <c r="W14" i="5" s="1"/>
  <c r="V13" i="5"/>
  <c r="X13" i="5" s="1"/>
  <c r="E31" i="6"/>
  <c r="E35" i="5"/>
  <c r="L34" i="5"/>
  <c r="N34" i="5" s="1"/>
  <c r="J34" i="5"/>
  <c r="W15" i="5" l="1" a="1"/>
  <c r="W15" i="5" s="1"/>
  <c r="V14" i="5"/>
  <c r="X14" i="5" s="1"/>
  <c r="E32" i="6"/>
  <c r="E36" i="5"/>
  <c r="L35" i="5"/>
  <c r="N35" i="5" s="1"/>
  <c r="J35" i="5"/>
  <c r="W16" i="5" l="1" a="1"/>
  <c r="W16" i="5" s="1"/>
  <c r="V15" i="5"/>
  <c r="X15" i="5" s="1"/>
  <c r="E33" i="6"/>
  <c r="E37" i="5"/>
  <c r="J36" i="5"/>
  <c r="L36" i="5"/>
  <c r="N36" i="5" s="1"/>
  <c r="E34" i="6" l="1"/>
  <c r="E38" i="5"/>
  <c r="L37" i="5"/>
  <c r="N37" i="5" s="1"/>
  <c r="J37" i="5"/>
  <c r="W17" i="5" a="1"/>
  <c r="W17" i="5" s="1"/>
  <c r="V16" i="5"/>
  <c r="X16" i="5" s="1"/>
  <c r="W18" i="5" l="1" a="1"/>
  <c r="W18" i="5" s="1"/>
  <c r="V17" i="5"/>
  <c r="X17" i="5" s="1"/>
  <c r="E35" i="6"/>
  <c r="E39" i="5"/>
  <c r="L38" i="5"/>
  <c r="N38" i="5" s="1"/>
  <c r="J38" i="5"/>
  <c r="E36" i="6" l="1"/>
  <c r="E40" i="5"/>
  <c r="J39" i="5"/>
  <c r="L39" i="5"/>
  <c r="N39" i="5" s="1"/>
  <c r="W19" i="5" a="1"/>
  <c r="W19" i="5" s="1"/>
  <c r="V18" i="5"/>
  <c r="X18" i="5" s="1"/>
  <c r="E37" i="6" l="1"/>
  <c r="E41" i="5"/>
  <c r="L40" i="5"/>
  <c r="N40" i="5" s="1"/>
  <c r="J40" i="5"/>
  <c r="V19" i="5"/>
  <c r="X19" i="5" s="1"/>
  <c r="W20" i="5" a="1"/>
  <c r="W20" i="5" s="1"/>
  <c r="W21" i="5" l="1" a="1"/>
  <c r="W21" i="5" s="1"/>
  <c r="V20" i="5"/>
  <c r="X20" i="5" s="1"/>
  <c r="E38" i="6"/>
  <c r="L41" i="5"/>
  <c r="N41" i="5" s="1"/>
  <c r="E42" i="5"/>
  <c r="J41" i="5"/>
  <c r="W22" i="5" l="1" a="1"/>
  <c r="W22" i="5" s="1"/>
  <c r="V21" i="5"/>
  <c r="X21" i="5" s="1"/>
  <c r="E39" i="6"/>
  <c r="L42" i="5"/>
  <c r="N42" i="5" s="1"/>
  <c r="E43" i="5"/>
  <c r="J42" i="5"/>
  <c r="W23" i="5" l="1" a="1"/>
  <c r="W23" i="5" s="1"/>
  <c r="V22" i="5"/>
  <c r="X22" i="5" s="1"/>
  <c r="E40" i="6"/>
  <c r="L43" i="5"/>
  <c r="N43" i="5" s="1"/>
  <c r="E44" i="5"/>
  <c r="J43" i="5"/>
  <c r="W24" i="5" l="1" a="1"/>
  <c r="W24" i="5" s="1"/>
  <c r="V23" i="5"/>
  <c r="X23" i="5" s="1"/>
  <c r="E41" i="6"/>
  <c r="L44" i="5"/>
  <c r="N44" i="5" s="1"/>
  <c r="E45" i="5"/>
  <c r="J44" i="5"/>
  <c r="W25" i="5" l="1" a="1"/>
  <c r="W25" i="5" s="1"/>
  <c r="V24" i="5"/>
  <c r="X24" i="5" s="1"/>
  <c r="E42" i="6"/>
  <c r="L45" i="5"/>
  <c r="N45" i="5" s="1"/>
  <c r="E46" i="5"/>
  <c r="J45" i="5"/>
  <c r="W26" i="5" l="1" a="1"/>
  <c r="W26" i="5" s="1"/>
  <c r="V25" i="5"/>
  <c r="X25" i="5" s="1"/>
  <c r="E43" i="6"/>
  <c r="L46" i="5"/>
  <c r="N46" i="5" s="1"/>
  <c r="E47" i="5"/>
  <c r="J46" i="5"/>
  <c r="W27" i="5" l="1" a="1"/>
  <c r="W27" i="5" s="1"/>
  <c r="V26" i="5"/>
  <c r="X26" i="5" s="1"/>
  <c r="E44" i="6"/>
  <c r="L47" i="5"/>
  <c r="N47" i="5" s="1"/>
  <c r="E48" i="5"/>
  <c r="J47" i="5"/>
  <c r="W28" i="5" l="1" a="1"/>
  <c r="W28" i="5" s="1"/>
  <c r="V27" i="5"/>
  <c r="X27" i="5" s="1"/>
  <c r="E45" i="6"/>
  <c r="L48" i="5"/>
  <c r="N48" i="5" s="1"/>
  <c r="E49" i="5"/>
  <c r="J48" i="5"/>
  <c r="W29" i="5" l="1" a="1"/>
  <c r="W29" i="5" s="1"/>
  <c r="V28" i="5"/>
  <c r="X28" i="5" s="1"/>
  <c r="E46" i="6"/>
  <c r="L49" i="5"/>
  <c r="N49" i="5" s="1"/>
  <c r="E50" i="5"/>
  <c r="J49" i="5"/>
  <c r="W30" i="5" l="1" a="1"/>
  <c r="W30" i="5" s="1"/>
  <c r="V29" i="5"/>
  <c r="X29" i="5" s="1"/>
  <c r="E47" i="6"/>
  <c r="L50" i="5"/>
  <c r="N50" i="5" s="1"/>
  <c r="E51" i="5"/>
  <c r="J50" i="5"/>
  <c r="W31" i="5" l="1" a="1"/>
  <c r="W31" i="5" s="1"/>
  <c r="V30" i="5"/>
  <c r="X30" i="5" s="1"/>
  <c r="E48" i="6"/>
  <c r="L51" i="5"/>
  <c r="N51" i="5" s="1"/>
  <c r="E52" i="5"/>
  <c r="J51" i="5"/>
  <c r="W32" i="5" l="1" a="1"/>
  <c r="W32" i="5" s="1"/>
  <c r="V31" i="5"/>
  <c r="X31" i="5" s="1"/>
  <c r="E49" i="6"/>
  <c r="L52" i="5"/>
  <c r="N52" i="5" s="1"/>
  <c r="E53" i="5"/>
  <c r="J52" i="5"/>
  <c r="W33" i="5" l="1" a="1"/>
  <c r="W33" i="5" s="1"/>
  <c r="V32" i="5"/>
  <c r="X32" i="5" s="1"/>
  <c r="E50" i="6"/>
  <c r="L53" i="5"/>
  <c r="N53" i="5" s="1"/>
  <c r="E54" i="5"/>
  <c r="J53" i="5"/>
  <c r="E51" i="6" l="1"/>
  <c r="L54" i="5"/>
  <c r="N54" i="5" s="1"/>
  <c r="E55" i="5"/>
  <c r="J54" i="5"/>
  <c r="K30" i="3"/>
  <c r="L30" i="3" s="1"/>
  <c r="M30" i="3" s="1"/>
  <c r="N30" i="3" s="1"/>
  <c r="O30" i="3" s="1"/>
  <c r="P30" i="3" s="1"/>
  <c r="Q30" i="3" s="1"/>
  <c r="R30" i="3" s="1"/>
  <c r="S30" i="3" s="1"/>
  <c r="K28" i="3"/>
  <c r="L28" i="3" s="1"/>
  <c r="M28" i="3" s="1"/>
  <c r="N28" i="3" s="1"/>
  <c r="O28" i="3" s="1"/>
  <c r="P28" i="3" s="1"/>
  <c r="Q28" i="3" s="1"/>
  <c r="R28" i="3" s="1"/>
  <c r="S28" i="3" s="1"/>
  <c r="K26" i="3"/>
  <c r="L26" i="3" s="1"/>
  <c r="M26" i="3" s="1"/>
  <c r="N26" i="3" s="1"/>
  <c r="O26" i="3" s="1"/>
  <c r="P26" i="3" s="1"/>
  <c r="Q26" i="3" s="1"/>
  <c r="R26" i="3" s="1"/>
  <c r="S26" i="3" s="1"/>
  <c r="W34" i="5" a="1"/>
  <c r="W34" i="5" s="1"/>
  <c r="V33" i="5"/>
  <c r="X33" i="5" s="1"/>
  <c r="K31" i="3"/>
  <c r="L31" i="3" s="1"/>
  <c r="M31" i="3" s="1"/>
  <c r="N31" i="3" s="1"/>
  <c r="O31" i="3" s="1"/>
  <c r="P31" i="3" s="1"/>
  <c r="Q31" i="3" s="1"/>
  <c r="R31" i="3" s="1"/>
  <c r="S31" i="3" s="1"/>
  <c r="E52" i="6" l="1"/>
  <c r="L55" i="5"/>
  <c r="N55" i="5" s="1"/>
  <c r="J55" i="5"/>
  <c r="K4" i="3"/>
  <c r="L4" i="3" s="1"/>
  <c r="M4" i="3" s="1"/>
  <c r="N4" i="3" s="1"/>
  <c r="O4" i="3" s="1"/>
  <c r="P4" i="3" s="1"/>
  <c r="Q4" i="3" s="1"/>
  <c r="R4" i="3" s="1"/>
  <c r="S4" i="3" s="1"/>
  <c r="K6" i="3"/>
  <c r="L6" i="3" s="1"/>
  <c r="M6" i="3" s="1"/>
  <c r="N6" i="3" s="1"/>
  <c r="O6" i="3" s="1"/>
  <c r="P6" i="3" s="1"/>
  <c r="Q6" i="3" s="1"/>
  <c r="R6" i="3" s="1"/>
  <c r="S6" i="3" s="1"/>
  <c r="K5" i="3"/>
  <c r="L5" i="3" s="1"/>
  <c r="M5" i="3" s="1"/>
  <c r="N5" i="3" s="1"/>
  <c r="O5" i="3" s="1"/>
  <c r="P5" i="3" s="1"/>
  <c r="Q5" i="3" s="1"/>
  <c r="R5" i="3" s="1"/>
  <c r="S5" i="3" s="1"/>
  <c r="K8" i="3"/>
  <c r="L8" i="3" s="1"/>
  <c r="M8" i="3" s="1"/>
  <c r="N8" i="3" s="1"/>
  <c r="O8" i="3" s="1"/>
  <c r="P8" i="3" s="1"/>
  <c r="Q8" i="3" s="1"/>
  <c r="R8" i="3" s="1"/>
  <c r="S8" i="3" s="1"/>
  <c r="K7" i="3"/>
  <c r="L7" i="3" s="1"/>
  <c r="M7" i="3" s="1"/>
  <c r="N7" i="3" s="1"/>
  <c r="O7" i="3" s="1"/>
  <c r="P7" i="3" s="1"/>
  <c r="Q7" i="3" s="1"/>
  <c r="R7" i="3" s="1"/>
  <c r="S7" i="3" s="1"/>
  <c r="K9" i="3"/>
  <c r="L9" i="3" s="1"/>
  <c r="M9" i="3" s="1"/>
  <c r="N9" i="3" s="1"/>
  <c r="O9" i="3" s="1"/>
  <c r="P9" i="3" s="1"/>
  <c r="Q9" i="3" s="1"/>
  <c r="R9" i="3" s="1"/>
  <c r="S9" i="3" s="1"/>
  <c r="K10" i="3"/>
  <c r="L10" i="3" s="1"/>
  <c r="M10" i="3" s="1"/>
  <c r="N10" i="3" s="1"/>
  <c r="O10" i="3" s="1"/>
  <c r="P10" i="3" s="1"/>
  <c r="Q10" i="3" s="1"/>
  <c r="R10" i="3" s="1"/>
  <c r="S10" i="3" s="1"/>
  <c r="K12" i="3"/>
  <c r="L12" i="3" s="1"/>
  <c r="M12" i="3" s="1"/>
  <c r="N12" i="3" s="1"/>
  <c r="O12" i="3" s="1"/>
  <c r="P12" i="3" s="1"/>
  <c r="Q12" i="3" s="1"/>
  <c r="R12" i="3" s="1"/>
  <c r="S12" i="3" s="1"/>
  <c r="K11" i="3"/>
  <c r="L11" i="3" s="1"/>
  <c r="M11" i="3" s="1"/>
  <c r="N11" i="3" s="1"/>
  <c r="O11" i="3" s="1"/>
  <c r="P11" i="3" s="1"/>
  <c r="Q11" i="3" s="1"/>
  <c r="R11" i="3" s="1"/>
  <c r="S11" i="3" s="1"/>
  <c r="K16" i="3"/>
  <c r="L16" i="3" s="1"/>
  <c r="M16" i="3" s="1"/>
  <c r="N16" i="3" s="1"/>
  <c r="O16" i="3" s="1"/>
  <c r="P16" i="3" s="1"/>
  <c r="Q16" i="3" s="1"/>
  <c r="R16" i="3" s="1"/>
  <c r="S16" i="3" s="1"/>
  <c r="K13" i="3"/>
  <c r="L13" i="3" s="1"/>
  <c r="M13" i="3" s="1"/>
  <c r="N13" i="3" s="1"/>
  <c r="O13" i="3" s="1"/>
  <c r="P13" i="3" s="1"/>
  <c r="Q13" i="3" s="1"/>
  <c r="R13" i="3" s="1"/>
  <c r="S13" i="3" s="1"/>
  <c r="K15" i="3"/>
  <c r="L15" i="3" s="1"/>
  <c r="M15" i="3" s="1"/>
  <c r="N15" i="3" s="1"/>
  <c r="O15" i="3" s="1"/>
  <c r="P15" i="3" s="1"/>
  <c r="Q15" i="3" s="1"/>
  <c r="R15" i="3" s="1"/>
  <c r="S15" i="3" s="1"/>
  <c r="K14" i="3"/>
  <c r="L14" i="3" s="1"/>
  <c r="M14" i="3" s="1"/>
  <c r="N14" i="3" s="1"/>
  <c r="O14" i="3" s="1"/>
  <c r="P14" i="3" s="1"/>
  <c r="Q14" i="3" s="1"/>
  <c r="R14" i="3" s="1"/>
  <c r="S14" i="3" s="1"/>
  <c r="K17" i="3"/>
  <c r="L17" i="3" s="1"/>
  <c r="M17" i="3" s="1"/>
  <c r="N17" i="3" s="1"/>
  <c r="O17" i="3" s="1"/>
  <c r="P17" i="3" s="1"/>
  <c r="Q17" i="3" s="1"/>
  <c r="R17" i="3" s="1"/>
  <c r="S17" i="3" s="1"/>
  <c r="K19" i="3"/>
  <c r="L19" i="3" s="1"/>
  <c r="M19" i="3" s="1"/>
  <c r="N19" i="3" s="1"/>
  <c r="O19" i="3" s="1"/>
  <c r="P19" i="3" s="1"/>
  <c r="Q19" i="3" s="1"/>
  <c r="R19" i="3" s="1"/>
  <c r="S19" i="3" s="1"/>
  <c r="K18" i="3"/>
  <c r="L18" i="3" s="1"/>
  <c r="M18" i="3" s="1"/>
  <c r="N18" i="3" s="1"/>
  <c r="O18" i="3" s="1"/>
  <c r="P18" i="3" s="1"/>
  <c r="Q18" i="3" s="1"/>
  <c r="R18" i="3" s="1"/>
  <c r="S18" i="3" s="1"/>
  <c r="K20" i="3"/>
  <c r="L20" i="3" s="1"/>
  <c r="M20" i="3" s="1"/>
  <c r="N20" i="3" s="1"/>
  <c r="O20" i="3" s="1"/>
  <c r="P20" i="3" s="1"/>
  <c r="Q20" i="3" s="1"/>
  <c r="R20" i="3" s="1"/>
  <c r="S20" i="3" s="1"/>
  <c r="K21" i="3"/>
  <c r="L21" i="3" s="1"/>
  <c r="M21" i="3" s="1"/>
  <c r="N21" i="3" s="1"/>
  <c r="O21" i="3" s="1"/>
  <c r="P21" i="3" s="1"/>
  <c r="Q21" i="3" s="1"/>
  <c r="R21" i="3" s="1"/>
  <c r="S21" i="3" s="1"/>
  <c r="K22" i="3"/>
  <c r="L22" i="3" s="1"/>
  <c r="M22" i="3" s="1"/>
  <c r="N22" i="3" s="1"/>
  <c r="O22" i="3" s="1"/>
  <c r="P22" i="3" s="1"/>
  <c r="Q22" i="3" s="1"/>
  <c r="R22" i="3" s="1"/>
  <c r="S22" i="3" s="1"/>
  <c r="K23" i="3"/>
  <c r="L23" i="3" s="1"/>
  <c r="M23" i="3" s="1"/>
  <c r="N23" i="3" s="1"/>
  <c r="O23" i="3" s="1"/>
  <c r="P23" i="3" s="1"/>
  <c r="Q23" i="3" s="1"/>
  <c r="R23" i="3" s="1"/>
  <c r="S23" i="3" s="1"/>
  <c r="K24" i="3"/>
  <c r="L24" i="3" s="1"/>
  <c r="M24" i="3" s="1"/>
  <c r="N24" i="3" s="1"/>
  <c r="O24" i="3" s="1"/>
  <c r="P24" i="3" s="1"/>
  <c r="Q24" i="3" s="1"/>
  <c r="R24" i="3" s="1"/>
  <c r="S24" i="3" s="1"/>
  <c r="K29" i="3"/>
  <c r="L29" i="3" s="1"/>
  <c r="M29" i="3" s="1"/>
  <c r="N29" i="3" s="1"/>
  <c r="O29" i="3" s="1"/>
  <c r="P29" i="3" s="1"/>
  <c r="Q29" i="3" s="1"/>
  <c r="R29" i="3" s="1"/>
  <c r="S29" i="3" s="1"/>
  <c r="K25" i="3"/>
  <c r="L25" i="3" s="1"/>
  <c r="M25" i="3" s="1"/>
  <c r="N25" i="3" s="1"/>
  <c r="O25" i="3" s="1"/>
  <c r="P25" i="3" s="1"/>
  <c r="Q25" i="3" s="1"/>
  <c r="R25" i="3" s="1"/>
  <c r="S25" i="3" s="1"/>
  <c r="K27" i="3"/>
  <c r="L27" i="3" s="1"/>
  <c r="M27" i="3" s="1"/>
  <c r="N27" i="3" s="1"/>
  <c r="O27" i="3" s="1"/>
  <c r="P27" i="3" s="1"/>
  <c r="Q27" i="3" s="1"/>
  <c r="R27" i="3" s="1"/>
  <c r="S27" i="3" s="1"/>
  <c r="W35" i="5" a="1"/>
  <c r="W35" i="5" s="1"/>
  <c r="V34" i="5"/>
  <c r="X34" i="5" s="1"/>
  <c r="Z33" i="5"/>
  <c r="AC33" i="5"/>
  <c r="K32" i="3"/>
  <c r="L32" i="3" s="1"/>
  <c r="M32" i="3" s="1"/>
  <c r="N32" i="3" s="1"/>
  <c r="O32" i="3" s="1"/>
  <c r="P32" i="3" s="1"/>
  <c r="Q32" i="3" s="1"/>
  <c r="R32" i="3" s="1"/>
  <c r="S32" i="3" s="1"/>
  <c r="Z34" i="5" l="1"/>
  <c r="AC34" i="5"/>
  <c r="AC5" i="5"/>
  <c r="AC6" i="5"/>
  <c r="AC7" i="5"/>
  <c r="AC8" i="5"/>
  <c r="AC9" i="5"/>
  <c r="Z5" i="5"/>
  <c r="AC10" i="5"/>
  <c r="AC11" i="5"/>
  <c r="Z10" i="5"/>
  <c r="AC12" i="5"/>
  <c r="Z6" i="5"/>
  <c r="Z7" i="5"/>
  <c r="Z8" i="5"/>
  <c r="AC13" i="5"/>
  <c r="AC14" i="5"/>
  <c r="Z9" i="5"/>
  <c r="Z11" i="5"/>
  <c r="AC15" i="5"/>
  <c r="AC16" i="5"/>
  <c r="AC17" i="5"/>
  <c r="Z12" i="5"/>
  <c r="Z13" i="5"/>
  <c r="AC18" i="5"/>
  <c r="Z15" i="5"/>
  <c r="AC19" i="5"/>
  <c r="Z14" i="5"/>
  <c r="AC20" i="5"/>
  <c r="AC21" i="5"/>
  <c r="Z18" i="5"/>
  <c r="Z17" i="5"/>
  <c r="AC22" i="5"/>
  <c r="AC23" i="5"/>
  <c r="Z16" i="5"/>
  <c r="AC24" i="5"/>
  <c r="Z19" i="5"/>
  <c r="Z20" i="5"/>
  <c r="Z21" i="5"/>
  <c r="AC25" i="5"/>
  <c r="AC26" i="5"/>
  <c r="AC27" i="5"/>
  <c r="Z22" i="5"/>
  <c r="AC28" i="5"/>
  <c r="Z23" i="5"/>
  <c r="AC29" i="5"/>
  <c r="AC30" i="5"/>
  <c r="AC31" i="5"/>
  <c r="Z24" i="5"/>
  <c r="Z28" i="5"/>
  <c r="Z26" i="5"/>
  <c r="Z30" i="5"/>
  <c r="Z25" i="5"/>
  <c r="Z31" i="5"/>
  <c r="Z29" i="5"/>
  <c r="AC32" i="5"/>
  <c r="R33" i="5"/>
  <c r="W36" i="5" a="1"/>
  <c r="W36" i="5" s="1"/>
  <c r="V35" i="5"/>
  <c r="X35" i="5" s="1"/>
  <c r="Z32" i="5"/>
  <c r="Z27" i="5"/>
  <c r="R5" i="5" l="1"/>
  <c r="Y5" i="5" s="1" a="1"/>
  <c r="Y5" i="5" s="1"/>
  <c r="AB5" i="5"/>
  <c r="AA6" i="5" s="1"/>
  <c r="AA5" i="5"/>
  <c r="R29" i="5"/>
  <c r="R21" i="5"/>
  <c r="R18" i="5"/>
  <c r="R12" i="5"/>
  <c r="R8" i="5"/>
  <c r="R31" i="5"/>
  <c r="R20" i="5"/>
  <c r="R7" i="5"/>
  <c r="AB7" i="5"/>
  <c r="AA8" i="5" s="1"/>
  <c r="R13" i="5"/>
  <c r="R25" i="5"/>
  <c r="R23" i="5"/>
  <c r="R19" i="5"/>
  <c r="AB6" i="5"/>
  <c r="AA7" i="5" s="1"/>
  <c r="R6" i="5"/>
  <c r="R17" i="5"/>
  <c r="Z35" i="5"/>
  <c r="AC35" i="5"/>
  <c r="R30" i="5"/>
  <c r="R14" i="5"/>
  <c r="R27" i="5"/>
  <c r="W37" i="5" a="1"/>
  <c r="W37" i="5" s="1"/>
  <c r="V36" i="5"/>
  <c r="X36" i="5" s="1"/>
  <c r="R26" i="5"/>
  <c r="R22" i="5"/>
  <c r="R16" i="5"/>
  <c r="R11" i="5"/>
  <c r="R10" i="5"/>
  <c r="R32" i="5"/>
  <c r="R28" i="5"/>
  <c r="R15" i="5"/>
  <c r="R9" i="5"/>
  <c r="R24" i="5"/>
  <c r="R34" i="5"/>
  <c r="R35" i="5" l="1"/>
  <c r="W38" i="5" a="1"/>
  <c r="W38" i="5" s="1"/>
  <c r="V37" i="5"/>
  <c r="X37" i="5" s="1"/>
  <c r="Z36" i="5"/>
  <c r="AC36" i="5"/>
  <c r="AB8" i="5"/>
  <c r="AD5" i="5"/>
  <c r="P5" i="5" a="1"/>
  <c r="P5" i="5" s="1"/>
  <c r="Y6" i="5" a="1"/>
  <c r="Y6" i="5" s="1"/>
  <c r="AA9" i="5" l="1"/>
  <c r="AB9" i="5"/>
  <c r="R36" i="5"/>
  <c r="Z37" i="5"/>
  <c r="AC37" i="5"/>
  <c r="V38" i="5"/>
  <c r="X38" i="5" s="1"/>
  <c r="W39" i="5" a="1"/>
  <c r="W39" i="5" s="1"/>
  <c r="AD6" i="5"/>
  <c r="P6" i="5" a="1"/>
  <c r="P6" i="5" s="1"/>
  <c r="Y7" i="5" a="1"/>
  <c r="Y7" i="5" s="1"/>
  <c r="Y8" i="5" a="1"/>
  <c r="Y8" i="5" s="1"/>
  <c r="R37" i="5" l="1"/>
  <c r="P8" i="5" a="1"/>
  <c r="P8" i="5" s="1"/>
  <c r="AD7" i="5"/>
  <c r="P7" i="5" a="1"/>
  <c r="P7" i="5" s="1"/>
  <c r="AA10" i="5"/>
  <c r="AB10" i="5"/>
  <c r="W40" i="5" a="1"/>
  <c r="W40" i="5" s="1"/>
  <c r="V40" i="5" s="1"/>
  <c r="X40" i="5" s="1"/>
  <c r="V39" i="5"/>
  <c r="X39" i="5" s="1"/>
  <c r="AD8" i="5"/>
  <c r="Y9" i="5" a="1"/>
  <c r="Y9" i="5" s="1"/>
  <c r="Y10" i="5" s="1" a="1"/>
  <c r="Y10" i="5" s="1"/>
  <c r="Z38" i="5"/>
  <c r="AC38" i="5"/>
  <c r="AD10" i="5" l="1"/>
  <c r="AC40" i="5"/>
  <c r="Z40" i="5"/>
  <c r="AA11" i="5"/>
  <c r="Y11" i="5" s="1" a="1"/>
  <c r="Y11" i="5" s="1"/>
  <c r="AB11" i="5"/>
  <c r="P10" i="5" a="1"/>
  <c r="P10" i="5" s="1"/>
  <c r="AD9" i="5"/>
  <c r="P9" i="5" a="1"/>
  <c r="P9" i="5" s="1"/>
  <c r="R38" i="5"/>
  <c r="Z39" i="5"/>
  <c r="AC39" i="5"/>
  <c r="AD11" i="5" l="1"/>
  <c r="P11" i="5" a="1"/>
  <c r="P11" i="5" s="1"/>
  <c r="R39" i="5"/>
  <c r="R40" i="5"/>
  <c r="AA12" i="5"/>
  <c r="Y12" i="5" s="1" a="1"/>
  <c r="Y12" i="5" s="1"/>
  <c r="AB12" i="5"/>
  <c r="AD12" i="5" l="1"/>
  <c r="P12" i="5" a="1"/>
  <c r="P12" i="5" s="1"/>
  <c r="AA13" i="5"/>
  <c r="Y13" i="5" s="1" a="1"/>
  <c r="Y13" i="5" s="1"/>
  <c r="AB13" i="5"/>
  <c r="AD13" i="5" l="1"/>
  <c r="P13" i="5" a="1"/>
  <c r="P13" i="5" s="1"/>
  <c r="AA14" i="5"/>
  <c r="Y14" i="5" s="1" a="1"/>
  <c r="Y14" i="5" s="1"/>
  <c r="AB14" i="5"/>
  <c r="AD14" i="5" l="1"/>
  <c r="P14" i="5" a="1"/>
  <c r="P14" i="5" s="1"/>
  <c r="AA15" i="5"/>
  <c r="Y15" i="5" s="1" a="1"/>
  <c r="Y15" i="5" s="1"/>
  <c r="AB15" i="5"/>
  <c r="AD15" i="5" l="1"/>
  <c r="P15" i="5" a="1"/>
  <c r="P15" i="5" s="1"/>
  <c r="AA16" i="5"/>
  <c r="Y16" i="5" s="1" a="1"/>
  <c r="Y16" i="5" s="1"/>
  <c r="AB16" i="5"/>
  <c r="AD16" i="5" l="1"/>
  <c r="P16" i="5" a="1"/>
  <c r="P16" i="5" s="1"/>
  <c r="AA17" i="5"/>
  <c r="Y17" i="5" s="1" a="1"/>
  <c r="Y17" i="5" s="1"/>
  <c r="AB17" i="5"/>
  <c r="AD17" i="5" l="1"/>
  <c r="P17" i="5" a="1"/>
  <c r="P17" i="5" s="1"/>
  <c r="AA18" i="5"/>
  <c r="Y18" i="5" s="1" a="1"/>
  <c r="Y18" i="5" s="1"/>
  <c r="AB18" i="5"/>
  <c r="AD18" i="5" l="1"/>
  <c r="P18" i="5" a="1"/>
  <c r="P18" i="5" s="1"/>
  <c r="AA19" i="5"/>
  <c r="Y19" i="5" s="1" a="1"/>
  <c r="Y19" i="5" s="1"/>
  <c r="AB19" i="5"/>
  <c r="AD19" i="5" l="1"/>
  <c r="P19" i="5" a="1"/>
  <c r="P19" i="5" s="1"/>
  <c r="AA20" i="5"/>
  <c r="Y20" i="5" s="1" a="1"/>
  <c r="Y20" i="5" s="1"/>
  <c r="AB20" i="5"/>
  <c r="AD20" i="5" l="1"/>
  <c r="P20" i="5" a="1"/>
  <c r="P20" i="5" s="1"/>
  <c r="AA21" i="5"/>
  <c r="Y21" i="5" s="1" a="1"/>
  <c r="Y21" i="5" s="1"/>
  <c r="AB21" i="5"/>
  <c r="AD21" i="5" l="1"/>
  <c r="P21" i="5" a="1"/>
  <c r="P21" i="5" s="1"/>
  <c r="AA22" i="5"/>
  <c r="Y22" i="5" s="1" a="1"/>
  <c r="Y22" i="5" s="1"/>
  <c r="AB22" i="5"/>
  <c r="AD22" i="5" l="1"/>
  <c r="P22" i="5" a="1"/>
  <c r="P22" i="5" s="1"/>
  <c r="AA23" i="5"/>
  <c r="Y23" i="5" s="1" a="1"/>
  <c r="Y23" i="5" s="1"/>
  <c r="AB23" i="5"/>
  <c r="AD23" i="5" l="1"/>
  <c r="P23" i="5" a="1"/>
  <c r="P23" i="5" s="1"/>
  <c r="AA24" i="5"/>
  <c r="Y24" i="5" s="1" a="1"/>
  <c r="Y24" i="5" s="1"/>
  <c r="AB24" i="5"/>
  <c r="AD24" i="5" l="1"/>
  <c r="P24" i="5" a="1"/>
  <c r="P24" i="5" s="1"/>
  <c r="AA25" i="5"/>
  <c r="Y25" i="5" s="1" a="1"/>
  <c r="Y25" i="5" s="1"/>
  <c r="AB25" i="5"/>
  <c r="AD25" i="5" l="1"/>
  <c r="P25" i="5" a="1"/>
  <c r="P25" i="5" s="1"/>
  <c r="AA26" i="5"/>
  <c r="Y26" i="5" s="1" a="1"/>
  <c r="Y26" i="5" s="1"/>
  <c r="AB26" i="5"/>
  <c r="AD26" i="5" l="1"/>
  <c r="P26" i="5" a="1"/>
  <c r="P26" i="5" s="1"/>
  <c r="AA27" i="5"/>
  <c r="Y27" i="5" s="1" a="1"/>
  <c r="Y27" i="5" s="1"/>
  <c r="AB27" i="5"/>
  <c r="AD27" i="5" l="1"/>
  <c r="P27" i="5" a="1"/>
  <c r="P27" i="5" s="1"/>
  <c r="AA28" i="5"/>
  <c r="Y28" i="5" s="1" a="1"/>
  <c r="Y28" i="5" s="1"/>
  <c r="AB28" i="5"/>
  <c r="AD28" i="5" l="1"/>
  <c r="P28" i="5" a="1"/>
  <c r="P28" i="5" s="1"/>
  <c r="AA29" i="5"/>
  <c r="Y29" i="5" s="1" a="1"/>
  <c r="Y29" i="5" s="1"/>
  <c r="AB29" i="5"/>
  <c r="AD29" i="5" l="1"/>
  <c r="P29" i="5" a="1"/>
  <c r="P29" i="5" s="1"/>
  <c r="AA30" i="5"/>
  <c r="Y30" i="5" s="1" a="1"/>
  <c r="Y30" i="5" s="1"/>
  <c r="AB30" i="5"/>
  <c r="AD30" i="5" l="1"/>
  <c r="P30" i="5" a="1"/>
  <c r="P30" i="5" s="1"/>
  <c r="AA31" i="5"/>
  <c r="Y31" i="5" s="1" a="1"/>
  <c r="Y31" i="5" s="1"/>
  <c r="AB31" i="5"/>
  <c r="AD31" i="5" l="1"/>
  <c r="P31" i="5" a="1"/>
  <c r="P31" i="5" s="1"/>
  <c r="AA32" i="5"/>
  <c r="Y32" i="5" s="1" a="1"/>
  <c r="Y32" i="5" s="1"/>
  <c r="AB32" i="5"/>
  <c r="AD32" i="5" l="1"/>
  <c r="P32" i="5" a="1"/>
  <c r="P32" i="5" s="1"/>
  <c r="AA33" i="5"/>
  <c r="Y33" i="5" s="1" a="1"/>
  <c r="Y33" i="5" s="1"/>
  <c r="AB33" i="5"/>
  <c r="AD33" i="5" l="1"/>
  <c r="P33" i="5" a="1"/>
  <c r="P33" i="5" s="1"/>
  <c r="AA34" i="5"/>
  <c r="Y34" i="5" s="1" a="1"/>
  <c r="Y34" i="5" s="1"/>
  <c r="AB34" i="5"/>
  <c r="AD34" i="5" l="1"/>
  <c r="P34" i="5" a="1"/>
  <c r="P34" i="5" s="1"/>
  <c r="AA35" i="5"/>
  <c r="Y35" i="5" s="1" a="1"/>
  <c r="Y35" i="5" s="1"/>
  <c r="AB35" i="5"/>
  <c r="AD35" i="5" l="1"/>
  <c r="P35" i="5" a="1"/>
  <c r="P35" i="5" s="1"/>
  <c r="AA36" i="5"/>
  <c r="Y36" i="5" s="1" a="1"/>
  <c r="Y36" i="5" s="1"/>
  <c r="AB36" i="5"/>
  <c r="AD36" i="5" l="1"/>
  <c r="P36" i="5" a="1"/>
  <c r="P36" i="5" s="1"/>
  <c r="AA37" i="5"/>
  <c r="Y37" i="5" s="1" a="1"/>
  <c r="Y37" i="5" s="1"/>
  <c r="AB37" i="5"/>
  <c r="AD37" i="5" l="1"/>
  <c r="P37" i="5" a="1"/>
  <c r="P37" i="5" s="1"/>
  <c r="AA38" i="5"/>
  <c r="Y38" i="5" s="1" a="1"/>
  <c r="Y38" i="5" s="1"/>
  <c r="AB38" i="5"/>
  <c r="AD38" i="5" l="1"/>
  <c r="P38" i="5" a="1"/>
  <c r="P38" i="5" s="1"/>
  <c r="AA39" i="5"/>
  <c r="Y39" i="5" s="1" a="1"/>
  <c r="Y39" i="5" s="1"/>
  <c r="AB39" i="5"/>
  <c r="AD39" i="5" l="1"/>
  <c r="P39" i="5" a="1"/>
  <c r="P39" i="5" s="1"/>
  <c r="AA40" i="5"/>
  <c r="Y40" i="5" s="1" a="1"/>
  <c r="Y40" i="5" s="1"/>
  <c r="AB40" i="5"/>
  <c r="AD40" i="5" l="1"/>
  <c r="P40" i="5" a="1"/>
  <c r="P4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Weber</author>
  </authors>
  <commentList>
    <comment ref="H17" authorId="0" shapeId="0" xr:uid="{30A7EBBD-2430-48AC-A254-279A79FF9352}">
      <text>
        <r>
          <rPr>
            <sz val="9"/>
            <color indexed="81"/>
            <rFont val="Tahoma"/>
            <family val="2"/>
          </rPr>
          <t>Please indicate the latest module that you have exemption for. If you have not received any module exemptions, please leave this cell blank.</t>
        </r>
      </text>
    </comment>
    <comment ref="H25" authorId="0" shapeId="0" xr:uid="{B1490080-9F4B-4681-A52D-BABA807494B6}">
      <text>
        <r>
          <rPr>
            <b/>
            <sz val="9"/>
            <color indexed="81"/>
            <rFont val="Tahoma"/>
            <charset val="1"/>
          </rPr>
          <t>CO1:</t>
        </r>
        <r>
          <rPr>
            <sz val="9"/>
            <color indexed="81"/>
            <rFont val="Tahoma"/>
            <family val="2"/>
          </rPr>
          <t xml:space="preserve"> Core 1</t>
        </r>
        <r>
          <rPr>
            <b/>
            <sz val="9"/>
            <color indexed="81"/>
            <rFont val="Tahoma"/>
            <charset val="1"/>
          </rPr>
          <t xml:space="preserve">
CO2:</t>
        </r>
        <r>
          <rPr>
            <sz val="9"/>
            <color indexed="81"/>
            <rFont val="Tahoma"/>
            <family val="2"/>
          </rPr>
          <t xml:space="preserve"> Core 2
</t>
        </r>
        <r>
          <rPr>
            <b/>
            <sz val="9"/>
            <color indexed="81"/>
            <rFont val="Tahoma"/>
            <charset val="1"/>
          </rPr>
          <t>EL1:</t>
        </r>
        <r>
          <rPr>
            <sz val="9"/>
            <color indexed="81"/>
            <rFont val="Tahoma"/>
            <family val="2"/>
          </rPr>
          <t xml:space="preserve"> First elective</t>
        </r>
        <r>
          <rPr>
            <b/>
            <sz val="9"/>
            <color indexed="81"/>
            <rFont val="Tahoma"/>
            <charset val="1"/>
          </rPr>
          <t xml:space="preserve">
EL2:</t>
        </r>
        <r>
          <rPr>
            <sz val="9"/>
            <color indexed="81"/>
            <rFont val="Tahoma"/>
            <family val="2"/>
          </rPr>
          <t xml:space="preserve"> Second elective</t>
        </r>
        <r>
          <rPr>
            <b/>
            <sz val="9"/>
            <color indexed="81"/>
            <rFont val="Tahoma"/>
            <charset val="1"/>
          </rPr>
          <t xml:space="preserve">
CA1:</t>
        </r>
        <r>
          <rPr>
            <sz val="9"/>
            <color indexed="81"/>
            <rFont val="Tahoma"/>
            <family val="2"/>
          </rPr>
          <t xml:space="preserve"> Capstone 1
</t>
        </r>
        <r>
          <rPr>
            <b/>
            <sz val="9"/>
            <color indexed="81"/>
            <rFont val="Tahoma"/>
            <charset val="1"/>
          </rPr>
          <t>CA2:</t>
        </r>
        <r>
          <rPr>
            <sz val="9"/>
            <color indexed="81"/>
            <rFont val="Tahoma"/>
            <family val="2"/>
          </rPr>
          <t xml:space="preserve"> Capstone 2</t>
        </r>
        <r>
          <rPr>
            <b/>
            <sz val="9"/>
            <color indexed="81"/>
            <rFont val="Tahoma"/>
            <charset val="1"/>
          </rPr>
          <t xml:space="preserve">
CFE:</t>
        </r>
        <r>
          <rPr>
            <sz val="9"/>
            <color indexed="81"/>
            <rFont val="Tahoma"/>
            <family val="2"/>
          </rPr>
          <t xml:space="preserve"> Common Final Exam
</t>
        </r>
        <r>
          <rPr>
            <b/>
            <sz val="9"/>
            <color indexed="81"/>
            <rFont val="Tahoma"/>
            <family val="2"/>
          </rPr>
          <t>NAY:</t>
        </r>
        <r>
          <rPr>
            <sz val="9"/>
            <color indexed="81"/>
            <rFont val="Tahoma"/>
            <family val="2"/>
          </rPr>
          <t xml:space="preserve"> Non-Active Year</t>
        </r>
      </text>
    </comment>
    <comment ref="I25" authorId="0" shapeId="0" xr:uid="{88F2DCED-40AE-4A3E-84E6-57B877B5214A}">
      <text>
        <r>
          <rPr>
            <b/>
            <sz val="9"/>
            <color indexed="81"/>
            <rFont val="Tahoma"/>
            <family val="2"/>
          </rPr>
          <t>ST:</t>
        </r>
        <r>
          <rPr>
            <sz val="9"/>
            <color indexed="81"/>
            <rFont val="Tahoma"/>
            <family val="2"/>
          </rPr>
          <t xml:space="preserve"> Standard module</t>
        </r>
        <r>
          <rPr>
            <b/>
            <sz val="9"/>
            <color indexed="81"/>
            <rFont val="Tahoma"/>
            <family val="2"/>
          </rPr>
          <t xml:space="preserve">
EX:</t>
        </r>
        <r>
          <rPr>
            <sz val="9"/>
            <color indexed="81"/>
            <rFont val="Tahoma"/>
            <family val="2"/>
          </rPr>
          <t xml:space="preserve"> Extended module</t>
        </r>
        <r>
          <rPr>
            <b/>
            <sz val="9"/>
            <color indexed="81"/>
            <rFont val="Tahoma"/>
            <family val="2"/>
          </rPr>
          <t xml:space="preserve">
FT:</t>
        </r>
        <r>
          <rPr>
            <sz val="9"/>
            <color indexed="81"/>
            <rFont val="Tahoma"/>
            <family val="2"/>
          </rPr>
          <t xml:space="preserve"> Fast-Track schedule
</t>
        </r>
        <r>
          <rPr>
            <b/>
            <sz val="9"/>
            <color indexed="81"/>
            <rFont val="Tahoma"/>
            <family val="2"/>
          </rPr>
          <t>S# (NAY only)</t>
        </r>
        <r>
          <rPr>
            <sz val="9"/>
            <color indexed="81"/>
            <rFont val="Tahoma"/>
            <family val="2"/>
          </rPr>
          <t>: Number of consecutive sessions of NAY duration (eg NAY approved for 2 sessions would be "S2").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<sst xmlns="http://schemas.openxmlformats.org/spreadsheetml/2006/main" count="112" uniqueCount="79">
  <si>
    <t>Module</t>
  </si>
  <si>
    <t>Year</t>
  </si>
  <si>
    <t>Session</t>
  </si>
  <si>
    <t>Type</t>
  </si>
  <si>
    <t>CO1</t>
  </si>
  <si>
    <t>CO2</t>
  </si>
  <si>
    <t>CA1</t>
  </si>
  <si>
    <t>CA2</t>
  </si>
  <si>
    <t>MODULE</t>
  </si>
  <si>
    <t>Program Enrollment:</t>
  </si>
  <si>
    <t>#</t>
  </si>
  <si>
    <t>Concat</t>
  </si>
  <si>
    <t>Time</t>
  </si>
  <si>
    <t>http://www.cpawsb.ca/cpa-pep/program-management</t>
  </si>
  <si>
    <t>https://www.cpawsb.ca/transition-information</t>
  </si>
  <si>
    <t>S1-Winter</t>
  </si>
  <si>
    <t>S2-Spring</t>
  </si>
  <si>
    <t>EX</t>
  </si>
  <si>
    <t>S3-Summer</t>
  </si>
  <si>
    <t>S4-Fall</t>
  </si>
  <si>
    <t>SESSION</t>
  </si>
  <si>
    <t>C</t>
  </si>
  <si>
    <t>R</t>
  </si>
  <si>
    <t>V</t>
  </si>
  <si>
    <t>FT</t>
  </si>
  <si>
    <t>ErrorMessage</t>
  </si>
  <si>
    <t>Error Message:</t>
  </si>
  <si>
    <t>EL1</t>
  </si>
  <si>
    <t>ST</t>
  </si>
  <si>
    <t>CFE</t>
  </si>
  <si>
    <t>Invalid</t>
  </si>
  <si>
    <t>TYPE</t>
  </si>
  <si>
    <t>NAY</t>
  </si>
  <si>
    <t>EL2</t>
  </si>
  <si>
    <t>Selected session cannot exceed the maximum chart size.</t>
  </si>
  <si>
    <t>Selected year cannot exceed the maximum chart size.</t>
  </si>
  <si>
    <t>Level</t>
  </si>
  <si>
    <t>Module/Exam Registrations:</t>
  </si>
  <si>
    <t>Please ensure you are using the most recent version. For more information, visit the CPAWSB Program Management webpage:</t>
  </si>
  <si>
    <t>Selected year cannot be before the previous selected year.</t>
  </si>
  <si>
    <t>Selected module cannot be taken this session (missing pre-requisite).</t>
  </si>
  <si>
    <t>Duration</t>
  </si>
  <si>
    <t>Selected module cannot be taken this session (cannot retake previous module).</t>
  </si>
  <si>
    <t>Selected module cannot be taken this session (cannot take same module in same session).</t>
  </si>
  <si>
    <t>Selected type must be FT since previous type is FT.</t>
  </si>
  <si>
    <t>Selected session must be the same as the previous selected session (previous type is FT).</t>
  </si>
  <si>
    <t>Selected module (CA1) cannot be taken during selected session (must be taken only in Winter or Spring).</t>
  </si>
  <si>
    <t>Selected module (CA2) cannot be taken during selected session (must be taken only in Spring or Summer).</t>
  </si>
  <si>
    <t>Selected module (CFE) cannot be taken during selected session (must be taken only in Summer or Fall).</t>
  </si>
  <si>
    <t>CPA Certification Program - Time Limit Planning Tool</t>
  </si>
  <si>
    <t>Selected session cannot be before the previous selected session.</t>
  </si>
  <si>
    <t>Selected session cannot overlap with previous session (cannot select three concurrent sessions).</t>
  </si>
  <si>
    <t>Selected session cannot overlap with previous session.</t>
  </si>
  <si>
    <t>Exempt</t>
  </si>
  <si>
    <t>Please enter the session you plan to pass, or have passed, each module/exam.</t>
  </si>
  <si>
    <t>Please enter the year/session your application to the PEP was (or will be) accepted, and which module you are exempt up to (if applicable).</t>
  </si>
  <si>
    <t>Last updated: 2021-07-28 (SUMMER)</t>
  </si>
  <si>
    <t>Count</t>
  </si>
  <si>
    <t>Exceed</t>
  </si>
  <si>
    <r>
      <rPr>
        <b/>
        <sz val="11"/>
        <color rgb="FFFF0000"/>
        <rFont val="Calibri"/>
        <family val="2"/>
        <scheme val="minor"/>
      </rPr>
      <t>Please note</t>
    </r>
    <r>
      <rPr>
        <sz val="11"/>
        <rFont val="Calibri"/>
        <family val="2"/>
        <scheme val="minor"/>
      </rPr>
      <t xml:space="preserve">: This tool is </t>
    </r>
    <r>
      <rPr>
        <b/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intended for Legacy Transition Students. Legacy Transition Students must refer to the Legacy Transition Student guidelines:</t>
    </r>
  </si>
  <si>
    <t>WARNING: TIME LIMIT EXCEEDED! Please contact Admission Services (cpaapplication@cpawsb.ca) to discuss your options.</t>
  </si>
  <si>
    <t>If you encouter issues, or have any suggestions, please email Admission Services (cpaapplication@cpawsb.ca).</t>
  </si>
  <si>
    <t>Please complete all yellow cells below to determine if your plan exceeds the CPA certification program time limit.</t>
  </si>
  <si>
    <t>S1</t>
  </si>
  <si>
    <t>S2</t>
  </si>
  <si>
    <t>S3</t>
  </si>
  <si>
    <t>S4</t>
  </si>
  <si>
    <t>Selected module cannot be attempted three or more times.</t>
  </si>
  <si>
    <t>DURA</t>
  </si>
  <si>
    <t>STEP</t>
  </si>
  <si>
    <t>Selected type not available for selected module (only available for NAY).</t>
  </si>
  <si>
    <t>Selected type not available for selected module (not available for NAY).</t>
  </si>
  <si>
    <t>Selected module (NAY) cannot be taken during the first year of program enrollment.</t>
  </si>
  <si>
    <t>Selected module cannot initiate FT (must select either CO1 or EL1 module).</t>
  </si>
  <si>
    <t>Selected type (EX) cannot be taken during selected session (must be taken only in Winter or Summer).</t>
  </si>
  <si>
    <t>Selected type (EX) not available for selected module.</t>
  </si>
  <si>
    <t>Selected module cannot conclude FT (must select either CO2 or EL2 module).</t>
  </si>
  <si>
    <t>Selected type (FT) not available for selected module.</t>
  </si>
  <si>
    <t>Cannot select more than 8 sessions (2 years) of NAY.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</si>
</sst>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1" applyFont="1"/>
    <xf numFmtId="0" fontId="5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7" fillId="0" borderId="0" xfId="0" applyFont="1"/>
    <xf numFmtId="0" fontId="1" fillId="0" borderId="0" xfId="0" applyFont="1" applyFill="1" applyAlignment="1">
      <alignment horizontal="center"/>
    </xf>
    <xf numFmtId="0" fontId="18" fillId="0" borderId="0" xfId="0" applyFont="1"/>
    <xf numFmtId="0" fontId="2" fillId="0" borderId="0" xfId="1"/>
    <xf numFmtId="0" fontId="0" fillId="0" borderId="0" xfId="0" applyFont="1"/>
    <xf numFmtId="0" fontId="16" fillId="0" borderId="0" xfId="0" applyFont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9" fillId="0" borderId="0" xfId="0" applyFont="1"/>
    <xf numFmtId="0" fontId="0" fillId="0" borderId="0" xfId="0" applyNumberFormat="1"/>
    <xf numFmtId="0" fontId="22" fillId="0" borderId="0" xfId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190499</xdr:rowOff>
    </xdr:from>
    <xdr:to>
      <xdr:col>7</xdr:col>
      <xdr:colOff>373956</xdr:colOff>
      <xdr:row>5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BE4711-DBDF-4BEE-9EC8-FFB35DBF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0999"/>
          <a:ext cx="2050356" cy="6762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cpawsb.ca/current-learners/cpa-pep/schedule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pawsb.ca/transition-information" TargetMode="External"/><Relationship Id="rId1" Type="http://schemas.openxmlformats.org/officeDocument/2006/relationships/hyperlink" Target="http://www.cpawsb.ca/cpa-pep/program-managemen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pawsb.ca/future-learners/become-a-cpa/cpa-certification-program-overview/education/cpa-professional-education-program-cpa-pep/cpa-pep-learning-formats-and-pathways/" TargetMode="External"/><Relationship Id="rId4" Type="http://schemas.openxmlformats.org/officeDocument/2006/relationships/hyperlink" Target="https://www.cpawsb.ca/current-learners/cpa-pep/modules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8B8F-BB72-4B88-8608-2387B7074883}">
  <dimension ref="B3:AD55"/>
  <sheetViews>
    <sheetView showGridLines="0" tabSelected="1" zoomScaleNormal="100" workbookViewId="0"/>
  </sheetViews>
  <sheetFormatPr defaultRowHeight="15" x14ac:dyDescent="0.25"/>
  <cols>
    <col min="1" max="1" width="2.7109375" style="4" customWidth="1"/>
    <col min="2" max="4" width="6.7109375" style="2" hidden="1" customWidth="1"/>
    <col min="5" max="5" width="4.7109375" style="4" customWidth="1"/>
    <col min="6" max="6" width="8" style="4" customWidth="1"/>
    <col min="7" max="7" width="12.42578125" style="4" customWidth="1"/>
    <col min="8" max="8" width="10.85546875" style="4" customWidth="1"/>
    <col min="9" max="9" width="6.42578125" style="4" customWidth="1"/>
    <col min="10" max="11" width="9.140625" style="4" hidden="1" customWidth="1"/>
    <col min="12" max="12" width="3.7109375" style="4" hidden="1" customWidth="1"/>
    <col min="13" max="13" width="2.7109375" style="4" customWidth="1"/>
    <col min="14" max="14" width="93" style="4" customWidth="1"/>
    <col min="15" max="15" width="10.42578125" style="4" customWidth="1"/>
    <col min="16" max="16" width="21.42578125" style="5" customWidth="1"/>
    <col min="17" max="17" width="2.85546875" style="4" customWidth="1"/>
    <col min="18" max="18" width="22.7109375" style="6" customWidth="1"/>
    <col min="19" max="20" width="2.85546875" style="4" customWidth="1"/>
    <col min="21" max="22" width="8" style="6" customWidth="1"/>
    <col min="23" max="23" width="12.42578125" style="6" customWidth="1"/>
    <col min="24" max="29" width="9.140625" style="2" hidden="1" customWidth="1"/>
    <col min="30" max="30" width="9.140625" style="4" hidden="1" customWidth="1"/>
    <col min="31" max="16384" width="9.140625" style="4"/>
  </cols>
  <sheetData>
    <row r="3" spans="5:30" ht="15.75" x14ac:dyDescent="0.25">
      <c r="I3" s="30" t="s">
        <v>49</v>
      </c>
      <c r="X3" s="3" t="s">
        <v>11</v>
      </c>
      <c r="Y3" s="3" t="s">
        <v>57</v>
      </c>
      <c r="Z3" s="3" t="s">
        <v>0</v>
      </c>
      <c r="AA3" s="3" t="s">
        <v>41</v>
      </c>
      <c r="AB3" s="3" t="s">
        <v>41</v>
      </c>
      <c r="AC3" s="3" t="s">
        <v>24</v>
      </c>
      <c r="AD3" s="3" t="s">
        <v>58</v>
      </c>
    </row>
    <row r="4" spans="5:30" x14ac:dyDescent="0.25">
      <c r="I4" s="7" t="s">
        <v>56</v>
      </c>
      <c r="P4" s="5" t="str">
        <f>E14</f>
        <v>Program Enrollment:</v>
      </c>
      <c r="Q4" s="8"/>
      <c r="R4" s="9"/>
      <c r="S4" s="8"/>
      <c r="U4" s="10" t="s">
        <v>12</v>
      </c>
      <c r="V4" s="10" t="s">
        <v>1</v>
      </c>
      <c r="W4" s="10" t="s">
        <v>2</v>
      </c>
      <c r="X4" s="3"/>
      <c r="Y4" s="3"/>
      <c r="Z4" s="3"/>
      <c r="AA4" s="3"/>
      <c r="AB4" s="3"/>
      <c r="AC4" s="3"/>
      <c r="AD4" s="3"/>
    </row>
    <row r="5" spans="5:30" x14ac:dyDescent="0.25">
      <c r="I5" s="7" t="s">
        <v>38</v>
      </c>
      <c r="P5" s="5" t="str" cm="1">
        <f t="array" ref="P5">_xlfn.IFS(SUM(Y4:Y5)=(0+1),"(Start) Time Limit:",SUM(Y4:Y5)=(23+24),"(End) Time Limit:",TRUE,"")</f>
        <v/>
      </c>
      <c r="Q5" s="11"/>
      <c r="R5" s="12" t="str">
        <f>IF(_xlfn.NUMBERVALUE(RIGHT(Z5,1))=0,IF(Z5&lt;&gt;AC5,LEFT(Z5,3)&amp;" | "&amp;LEFT(AC5,3),LEFT(Z5,3)),LEFT(Z5,3))</f>
        <v/>
      </c>
      <c r="S5" s="11"/>
      <c r="T5" s="13"/>
      <c r="U5" s="41">
        <v>1</v>
      </c>
      <c r="V5" s="23">
        <f>IF($D18,F18,0)</f>
        <v>0</v>
      </c>
      <c r="W5" s="23">
        <f>IF($D18,G18,0)</f>
        <v>0</v>
      </c>
      <c r="X5" s="2">
        <f>_xlfn.NUMBERVALUE(V5&amp;MID(W5,2,1))</f>
        <v>0</v>
      </c>
      <c r="Y5" s="2" cm="1">
        <f t="array" ref="Y5">IF(SUM(Y$4:Y4)&gt;0,IF(AA5="NAY",Y4,Y4+1),_xlfn.IFS(LEN(R5)&gt;0,1,COUNT(Y$4:Y4)=4,1,TRUE,0))</f>
        <v>0</v>
      </c>
      <c r="Z5" s="2" t="str">
        <f>_xlfn.XLOOKUP($X5,$J$26:$J$55,$K$26:$K$55,"")</f>
        <v/>
      </c>
      <c r="AA5" s="2" t="str">
        <f>IF(AB4&gt;1,AA4,LEFT(Z5,3))</f>
        <v/>
      </c>
      <c r="AB5" s="2">
        <f>IF(LEN(Z5)&gt;0,MAX(_xlfn.NUMBERVALUE(RIGHT(Z5,1)),1),MAX(AB4-1,0))</f>
        <v>0</v>
      </c>
      <c r="AC5" s="2" t="str">
        <f>_xlfn.XLOOKUP($X5,$J$26:$J$55,$K$26:$K$55,"",0,-1)</f>
        <v/>
      </c>
      <c r="AD5" s="2" t="b">
        <f>AND(Y5&gt;24,AB5&gt;0)</f>
        <v>0</v>
      </c>
    </row>
    <row r="6" spans="5:30" x14ac:dyDescent="0.25">
      <c r="I6" s="19" t="s">
        <v>13</v>
      </c>
      <c r="P6" s="5" t="str" cm="1">
        <f t="array" ref="P6">_xlfn.IFS(SUM(Y5:Y6)=(0+1),"(Start) Time Limit:",SUM(Y5:Y6)=(23+24),"(End) Time Limit:",TRUE,"")</f>
        <v/>
      </c>
      <c r="R6" s="12" t="str">
        <f t="shared" ref="R6:R40" si="0">IF(_xlfn.NUMBERVALUE(RIGHT(Z6,1))=0,IF(Z6&lt;&gt;AC6,LEFT(Z6,3)&amp;" | "&amp;LEFT(AC6,3),LEFT(Z6,3)),LEFT(Z6,3))</f>
        <v/>
      </c>
      <c r="S6" s="11"/>
      <c r="T6" s="13"/>
      <c r="U6" s="41"/>
      <c r="V6" s="23">
        <f>IF(LEFT(W6,2)="S1",V5+1,V5)</f>
        <v>0</v>
      </c>
      <c r="W6" s="14" cm="1">
        <f t="array" ref="W6">IFERROR(_xlfn.SWITCH(MOD(MID(W5,2,1),4)+1,1,"S1-Winter",2,"S2-Spring",3,"S3-Summer",4,"S4-Fall"),0)</f>
        <v>0</v>
      </c>
      <c r="X6" s="2">
        <f t="shared" ref="X6:X40" si="1">_xlfn.NUMBERVALUE(V6&amp;MID(W6,2,1))</f>
        <v>0</v>
      </c>
      <c r="Y6" s="2" cm="1">
        <f t="array" ref="Y6">IF(SUM(Y$4:Y5)&gt;0,IF(AA6="NAY",Y5,Y5+1),_xlfn.IFS(LEN(R6)&gt;0,1,COUNT(Y$4:Y5)=4,1,TRUE,0))</f>
        <v>0</v>
      </c>
      <c r="Z6" s="2" t="str">
        <f t="shared" ref="Z6:Z40" si="2">_xlfn.XLOOKUP($X6,$J$26:$J$55,$K$26:$K$55,"")</f>
        <v/>
      </c>
      <c r="AA6" s="2" t="str">
        <f t="shared" ref="AA6:AA40" si="3">IF(AB5&gt;1,AA5,LEFT(Z6,3))</f>
        <v/>
      </c>
      <c r="AB6" s="2">
        <f t="shared" ref="AB6:AB40" si="4">IF(LEN(Z6)&gt;0,MAX(_xlfn.NUMBERVALUE(RIGHT(Z6,1)),1),MAX(AB5-1,0))</f>
        <v>0</v>
      </c>
      <c r="AC6" s="2" t="str">
        <f t="shared" ref="AC6:AC40" si="5">_xlfn.XLOOKUP($X6,$J$26:$J$55,$K$26:$K$55,"",0,-1)</f>
        <v/>
      </c>
      <c r="AD6" s="2" t="b">
        <f t="shared" ref="AD6:AD40" si="6">AND(Y6&gt;24,AB6&gt;0)</f>
        <v>0</v>
      </c>
    </row>
    <row r="7" spans="5:30" x14ac:dyDescent="0.25">
      <c r="P7" s="5" t="str" cm="1">
        <f t="array" ref="P7">_xlfn.IFS(SUM(Y6:Y7)=(0+1),"(Start) Time Limit:",SUM(Y6:Y7)=(23+24),"(End) Time Limit:",TRUE,"")</f>
        <v/>
      </c>
      <c r="R7" s="12" t="str">
        <f t="shared" si="0"/>
        <v/>
      </c>
      <c r="S7" s="11"/>
      <c r="T7" s="13"/>
      <c r="U7" s="41"/>
      <c r="V7" s="23">
        <f t="shared" ref="V7:V40" si="7">IF(LEFT(W7,2)="S1",V6+1,V6)</f>
        <v>0</v>
      </c>
      <c r="W7" s="14" cm="1">
        <f t="array" ref="W7">IFERROR(_xlfn.SWITCH(MOD(MID(W6,2,1),4)+1,1,"S1-Winter",2,"S2-Spring",3,"S3-Summer",4,"S4-Fall"),0)</f>
        <v>0</v>
      </c>
      <c r="X7" s="2">
        <f t="shared" si="1"/>
        <v>0</v>
      </c>
      <c r="Y7" s="2" cm="1">
        <f t="array" ref="Y7">IF(SUM(Y$4:Y6)&gt;0,IF(AA7="NAY",Y6,Y6+1),_xlfn.IFS(LEN(R7)&gt;0,1,COUNT(Y$4:Y6)=4,1,TRUE,0))</f>
        <v>0</v>
      </c>
      <c r="Z7" s="2" t="str">
        <f t="shared" si="2"/>
        <v/>
      </c>
      <c r="AA7" s="2" t="str">
        <f t="shared" si="3"/>
        <v/>
      </c>
      <c r="AB7" s="2">
        <f t="shared" si="4"/>
        <v>0</v>
      </c>
      <c r="AC7" s="2" t="str">
        <f t="shared" si="5"/>
        <v/>
      </c>
      <c r="AD7" s="2" t="b">
        <f t="shared" si="6"/>
        <v>0</v>
      </c>
    </row>
    <row r="8" spans="5:30" x14ac:dyDescent="0.25">
      <c r="E8" s="4" t="s">
        <v>59</v>
      </c>
      <c r="P8" s="5" t="str" cm="1">
        <f t="array" ref="P8">_xlfn.IFS(SUM(Y7:Y8)=(0+1),"(Start) Time Limit:",SUM(Y7:Y8)=(23+24),"(End) Time Limit:",TRUE,"")</f>
        <v/>
      </c>
      <c r="R8" s="12" t="str">
        <f t="shared" si="0"/>
        <v/>
      </c>
      <c r="S8" s="11"/>
      <c r="T8" s="13"/>
      <c r="U8" s="41"/>
      <c r="V8" s="23">
        <f t="shared" si="7"/>
        <v>0</v>
      </c>
      <c r="W8" s="14" cm="1">
        <f t="array" ref="W8">IFERROR(_xlfn.SWITCH(MOD(MID(W7,2,1),4)+1,1,"S1-Winter",2,"S2-Spring",3,"S3-Summer",4,"S4-Fall"),0)</f>
        <v>0</v>
      </c>
      <c r="X8" s="2">
        <f t="shared" si="1"/>
        <v>0</v>
      </c>
      <c r="Y8" s="2" cm="1">
        <f t="array" ref="Y8">IF(SUM(Y$4:Y7)&gt;0,IF(AA8="NAY",Y7,Y7+1),_xlfn.IFS(LEN(R8)&gt;0,1,COUNT(Y$4:Y7)=4,1,TRUE,0))</f>
        <v>0</v>
      </c>
      <c r="Z8" s="2" t="str">
        <f t="shared" si="2"/>
        <v/>
      </c>
      <c r="AA8" s="2" t="str">
        <f t="shared" si="3"/>
        <v/>
      </c>
      <c r="AB8" s="2">
        <f t="shared" si="4"/>
        <v>0</v>
      </c>
      <c r="AC8" s="2" t="str">
        <f t="shared" si="5"/>
        <v/>
      </c>
      <c r="AD8" s="2" t="b">
        <f t="shared" si="6"/>
        <v>0</v>
      </c>
    </row>
    <row r="9" spans="5:30" x14ac:dyDescent="0.25">
      <c r="E9" s="31" t="s">
        <v>14</v>
      </c>
      <c r="P9" s="5" t="str" cm="1">
        <f t="array" ref="P9">_xlfn.IFS(SUM(Y8:Y9)=(0+1),"(Start) Time Limit:",SUM(Y8:Y9)=(23+24),"(End) Time Limit:",TRUE,"")</f>
        <v>(Start) Time Limit:</v>
      </c>
      <c r="R9" s="12" t="str">
        <f t="shared" si="0"/>
        <v/>
      </c>
      <c r="S9" s="11"/>
      <c r="T9" s="13"/>
      <c r="U9" s="41">
        <v>2</v>
      </c>
      <c r="V9" s="23">
        <f t="shared" si="7"/>
        <v>0</v>
      </c>
      <c r="W9" s="14" cm="1">
        <f t="array" ref="W9">IFERROR(_xlfn.SWITCH(MOD(MID(W8,2,1),4)+1,1,"S1-Winter",2,"S2-Spring",3,"S3-Summer",4,"S4-Fall"),0)</f>
        <v>0</v>
      </c>
      <c r="X9" s="2">
        <f t="shared" si="1"/>
        <v>0</v>
      </c>
      <c r="Y9" s="2" cm="1">
        <f t="array" ref="Y9">IF(SUM(Y$4:Y8)&gt;0,IF(AA9="NAY",Y8,Y8+1),_xlfn.IFS(LEN(R9)&gt;0,1,COUNT(Y$4:Y8)=4,1,TRUE,0))</f>
        <v>1</v>
      </c>
      <c r="Z9" s="2" t="str">
        <f t="shared" si="2"/>
        <v/>
      </c>
      <c r="AA9" s="2" t="str">
        <f t="shared" si="3"/>
        <v/>
      </c>
      <c r="AB9" s="2">
        <f t="shared" si="4"/>
        <v>0</v>
      </c>
      <c r="AC9" s="2" t="str">
        <f t="shared" si="5"/>
        <v/>
      </c>
      <c r="AD9" s="2" t="b">
        <f t="shared" si="6"/>
        <v>0</v>
      </c>
    </row>
    <row r="10" spans="5:30" x14ac:dyDescent="0.25">
      <c r="E10" s="31"/>
      <c r="P10" s="5" t="str" cm="1">
        <f t="array" ref="P10">_xlfn.IFS(SUM(Y9:Y10)=(0+1),"(Start) Time Limit:",SUM(Y9:Y10)=(23+24),"(End) Time Limit:",TRUE,"")</f>
        <v/>
      </c>
      <c r="R10" s="12" t="str">
        <f t="shared" si="0"/>
        <v/>
      </c>
      <c r="S10" s="11"/>
      <c r="T10" s="13"/>
      <c r="U10" s="41"/>
      <c r="V10" s="23">
        <f t="shared" si="7"/>
        <v>0</v>
      </c>
      <c r="W10" s="14" cm="1">
        <f t="array" ref="W10">IFERROR(_xlfn.SWITCH(MOD(MID(W9,2,1),4)+1,1,"S1-Winter",2,"S2-Spring",3,"S3-Summer",4,"S4-Fall"),0)</f>
        <v>0</v>
      </c>
      <c r="X10" s="2">
        <f t="shared" si="1"/>
        <v>0</v>
      </c>
      <c r="Y10" s="2" cm="1">
        <f t="array" ref="Y10">IF(SUM(Y$4:Y9)&gt;0,IF(AA10="NAY",Y9,Y9+1),_xlfn.IFS(LEN(R10)&gt;0,1,COUNT(Y$4:Y9)=4,1,TRUE,0))</f>
        <v>2</v>
      </c>
      <c r="Z10" s="2" t="str">
        <f t="shared" si="2"/>
        <v/>
      </c>
      <c r="AA10" s="2" t="str">
        <f t="shared" si="3"/>
        <v/>
      </c>
      <c r="AB10" s="2">
        <f t="shared" si="4"/>
        <v>0</v>
      </c>
      <c r="AC10" s="2" t="str">
        <f t="shared" si="5"/>
        <v/>
      </c>
      <c r="AD10" s="2" t="b">
        <f t="shared" si="6"/>
        <v>0</v>
      </c>
    </row>
    <row r="11" spans="5:30" x14ac:dyDescent="0.25">
      <c r="E11" s="27" t="s">
        <v>62</v>
      </c>
      <c r="P11" s="5" t="str" cm="1">
        <f t="array" ref="P11">_xlfn.IFS(SUM(Y10:Y11)=(0+1),"(Start) Time Limit:",SUM(Y10:Y11)=(23+24),"(End) Time Limit:",TRUE,"")</f>
        <v/>
      </c>
      <c r="R11" s="12" t="str">
        <f t="shared" si="0"/>
        <v/>
      </c>
      <c r="S11" s="11"/>
      <c r="T11" s="13"/>
      <c r="U11" s="41"/>
      <c r="V11" s="23">
        <f t="shared" si="7"/>
        <v>0</v>
      </c>
      <c r="W11" s="14" cm="1">
        <f t="array" ref="W11">IFERROR(_xlfn.SWITCH(MOD(MID(W10,2,1),4)+1,1,"S1-Winter",2,"S2-Spring",3,"S3-Summer",4,"S4-Fall"),0)</f>
        <v>0</v>
      </c>
      <c r="X11" s="2">
        <f t="shared" si="1"/>
        <v>0</v>
      </c>
      <c r="Y11" s="2" cm="1">
        <f t="array" ref="Y11">IF(SUM(Y$4:Y10)&gt;0,IF(AA11="NAY",Y10,Y10+1),_xlfn.IFS(LEN(R11)&gt;0,1,COUNT(Y$4:Y10)=4,1,TRUE,0))</f>
        <v>3</v>
      </c>
      <c r="Z11" s="2" t="str">
        <f t="shared" si="2"/>
        <v/>
      </c>
      <c r="AA11" s="2" t="str">
        <f t="shared" si="3"/>
        <v/>
      </c>
      <c r="AB11" s="2">
        <f t="shared" si="4"/>
        <v>0</v>
      </c>
      <c r="AC11" s="2" t="str">
        <f t="shared" si="5"/>
        <v/>
      </c>
      <c r="AD11" s="2" t="b">
        <f t="shared" si="6"/>
        <v>0</v>
      </c>
    </row>
    <row r="12" spans="5:30" x14ac:dyDescent="0.25">
      <c r="E12" s="27" t="s">
        <v>61</v>
      </c>
      <c r="P12" s="5" t="str" cm="1">
        <f t="array" ref="P12">_xlfn.IFS(SUM(Y11:Y12)=(0+1),"(Start) Time Limit:",SUM(Y11:Y12)=(23+24),"(End) Time Limit:",TRUE,"")</f>
        <v/>
      </c>
      <c r="R12" s="12" t="str">
        <f t="shared" si="0"/>
        <v/>
      </c>
      <c r="S12" s="11"/>
      <c r="T12" s="13"/>
      <c r="U12" s="41"/>
      <c r="V12" s="23">
        <f t="shared" si="7"/>
        <v>0</v>
      </c>
      <c r="W12" s="14" cm="1">
        <f t="array" ref="W12">IFERROR(_xlfn.SWITCH(MOD(MID(W11,2,1),4)+1,1,"S1-Winter",2,"S2-Spring",3,"S3-Summer",4,"S4-Fall"),0)</f>
        <v>0</v>
      </c>
      <c r="X12" s="2">
        <f t="shared" si="1"/>
        <v>0</v>
      </c>
      <c r="Y12" s="2" cm="1">
        <f t="array" ref="Y12">IF(SUM(Y$4:Y11)&gt;0,IF(AA12="NAY",Y11,Y11+1),_xlfn.IFS(LEN(R12)&gt;0,1,COUNT(Y$4:Y11)=4,1,TRUE,0))</f>
        <v>4</v>
      </c>
      <c r="Z12" s="2" t="str">
        <f t="shared" si="2"/>
        <v/>
      </c>
      <c r="AA12" s="2" t="str">
        <f t="shared" si="3"/>
        <v/>
      </c>
      <c r="AB12" s="2">
        <f t="shared" si="4"/>
        <v>0</v>
      </c>
      <c r="AC12" s="2" t="str">
        <f t="shared" si="5"/>
        <v/>
      </c>
      <c r="AD12" s="2" t="b">
        <f t="shared" si="6"/>
        <v>0</v>
      </c>
    </row>
    <row r="13" spans="5:30" x14ac:dyDescent="0.25">
      <c r="E13" s="27"/>
      <c r="P13" s="5" t="str" cm="1">
        <f t="array" ref="P13">_xlfn.IFS(SUM(Y12:Y13)=(0+1),"(Start) Time Limit:",SUM(Y12:Y13)=(23+24),"(End) Time Limit:",TRUE,"")</f>
        <v/>
      </c>
      <c r="R13" s="12" t="str">
        <f t="shared" si="0"/>
        <v/>
      </c>
      <c r="S13" s="11"/>
      <c r="T13" s="13"/>
      <c r="U13" s="41">
        <v>3</v>
      </c>
      <c r="V13" s="23">
        <f t="shared" si="7"/>
        <v>0</v>
      </c>
      <c r="W13" s="14" cm="1">
        <f t="array" ref="W13">IFERROR(_xlfn.SWITCH(MOD(MID(W12,2,1),4)+1,1,"S1-Winter",2,"S2-Spring",3,"S3-Summer",4,"S4-Fall"),0)</f>
        <v>0</v>
      </c>
      <c r="X13" s="2">
        <f t="shared" si="1"/>
        <v>0</v>
      </c>
      <c r="Y13" s="2" cm="1">
        <f t="array" ref="Y13">IF(SUM(Y$4:Y12)&gt;0,IF(AA13="NAY",Y12,Y12+1),_xlfn.IFS(LEN(R13)&gt;0,1,COUNT(Y$4:Y12)=4,1,TRUE,0))</f>
        <v>5</v>
      </c>
      <c r="Z13" s="2" t="str">
        <f t="shared" si="2"/>
        <v/>
      </c>
      <c r="AA13" s="2" t="str">
        <f t="shared" si="3"/>
        <v/>
      </c>
      <c r="AB13" s="2">
        <f t="shared" si="4"/>
        <v>0</v>
      </c>
      <c r="AC13" s="2" t="str">
        <f t="shared" si="5"/>
        <v/>
      </c>
      <c r="AD13" s="2" t="b">
        <f t="shared" si="6"/>
        <v>0</v>
      </c>
    </row>
    <row r="14" spans="5:30" x14ac:dyDescent="0.25">
      <c r="E14" s="15" t="s">
        <v>9</v>
      </c>
      <c r="L14"/>
      <c r="M14"/>
      <c r="N14"/>
      <c r="P14" s="5" t="str" cm="1">
        <f t="array" ref="P14">_xlfn.IFS(SUM(Y13:Y14)=(0+1),"(Start) Time Limit:",SUM(Y13:Y14)=(23+24),"(End) Time Limit:",TRUE,"")</f>
        <v/>
      </c>
      <c r="R14" s="12" t="str">
        <f t="shared" si="0"/>
        <v/>
      </c>
      <c r="S14" s="11"/>
      <c r="T14" s="13"/>
      <c r="U14" s="41"/>
      <c r="V14" s="23">
        <f t="shared" si="7"/>
        <v>0</v>
      </c>
      <c r="W14" s="14" cm="1">
        <f t="array" ref="W14">IFERROR(_xlfn.SWITCH(MOD(MID(W13,2,1),4)+1,1,"S1-Winter",2,"S2-Spring",3,"S3-Summer",4,"S4-Fall"),0)</f>
        <v>0</v>
      </c>
      <c r="X14" s="2">
        <f t="shared" si="1"/>
        <v>0</v>
      </c>
      <c r="Y14" s="2" cm="1">
        <f t="array" ref="Y14">IF(SUM(Y$4:Y13)&gt;0,IF(AA14="NAY",Y13,Y13+1),_xlfn.IFS(LEN(R14)&gt;0,1,COUNT(Y$4:Y13)=4,1,TRUE,0))</f>
        <v>6</v>
      </c>
      <c r="Z14" s="2" t="str">
        <f t="shared" si="2"/>
        <v/>
      </c>
      <c r="AA14" s="2" t="str">
        <f t="shared" si="3"/>
        <v/>
      </c>
      <c r="AB14" s="2">
        <f t="shared" si="4"/>
        <v>0</v>
      </c>
      <c r="AC14" s="2" t="str">
        <f t="shared" si="5"/>
        <v/>
      </c>
      <c r="AD14" s="2" t="b">
        <f t="shared" si="6"/>
        <v>0</v>
      </c>
    </row>
    <row r="15" spans="5:30" x14ac:dyDescent="0.25">
      <c r="E15" s="18" t="s">
        <v>55</v>
      </c>
      <c r="L15"/>
      <c r="M15"/>
      <c r="N15"/>
      <c r="P15" s="5" t="str" cm="1">
        <f t="array" ref="P15">_xlfn.IFS(SUM(Y14:Y15)=(0+1),"(Start) Time Limit:",SUM(Y14:Y15)=(23+24),"(End) Time Limit:",TRUE,"")</f>
        <v/>
      </c>
      <c r="R15" s="12" t="str">
        <f t="shared" si="0"/>
        <v/>
      </c>
      <c r="S15" s="11"/>
      <c r="T15" s="13"/>
      <c r="U15" s="41"/>
      <c r="V15" s="23">
        <f t="shared" si="7"/>
        <v>0</v>
      </c>
      <c r="W15" s="14" cm="1">
        <f t="array" ref="W15">IFERROR(_xlfn.SWITCH(MOD(MID(W14,2,1),4)+1,1,"S1-Winter",2,"S2-Spring",3,"S3-Summer",4,"S4-Fall"),0)</f>
        <v>0</v>
      </c>
      <c r="X15" s="2">
        <f t="shared" si="1"/>
        <v>0</v>
      </c>
      <c r="Y15" s="2" cm="1">
        <f t="array" ref="Y15">IF(SUM(Y$4:Y14)&gt;0,IF(AA15="NAY",Y14,Y14+1),_xlfn.IFS(LEN(R15)&gt;0,1,COUNT(Y$4:Y14)=4,1,TRUE,0))</f>
        <v>7</v>
      </c>
      <c r="Z15" s="2" t="str">
        <f t="shared" si="2"/>
        <v/>
      </c>
      <c r="AA15" s="2" t="str">
        <f t="shared" si="3"/>
        <v/>
      </c>
      <c r="AB15" s="2">
        <f t="shared" si="4"/>
        <v>0</v>
      </c>
      <c r="AC15" s="2" t="str">
        <f t="shared" si="5"/>
        <v/>
      </c>
      <c r="AD15" s="2" t="b">
        <f t="shared" si="6"/>
        <v>0</v>
      </c>
    </row>
    <row r="16" spans="5:30" x14ac:dyDescent="0.25">
      <c r="L16"/>
      <c r="M16"/>
      <c r="N16"/>
      <c r="P16" s="5" t="str" cm="1">
        <f t="array" ref="P16">_xlfn.IFS(SUM(Y15:Y16)=(0+1),"(Start) Time Limit:",SUM(Y15:Y16)=(23+24),"(End) Time Limit:",TRUE,"")</f>
        <v/>
      </c>
      <c r="R16" s="12" t="str">
        <f t="shared" si="0"/>
        <v/>
      </c>
      <c r="S16" s="11"/>
      <c r="T16" s="13"/>
      <c r="U16" s="41"/>
      <c r="V16" s="23">
        <f t="shared" si="7"/>
        <v>0</v>
      </c>
      <c r="W16" s="14" cm="1">
        <f t="array" ref="W16">IFERROR(_xlfn.SWITCH(MOD(MID(W15,2,1),4)+1,1,"S1-Winter",2,"S2-Spring",3,"S3-Summer",4,"S4-Fall"),0)</f>
        <v>0</v>
      </c>
      <c r="X16" s="2">
        <f t="shared" si="1"/>
        <v>0</v>
      </c>
      <c r="Y16" s="2" cm="1">
        <f t="array" ref="Y16">IF(SUM(Y$4:Y15)&gt;0,IF(AA16="NAY",Y15,Y15+1),_xlfn.IFS(LEN(R16)&gt;0,1,COUNT(Y$4:Y15)=4,1,TRUE,0))</f>
        <v>8</v>
      </c>
      <c r="Z16" s="2" t="str">
        <f t="shared" si="2"/>
        <v/>
      </c>
      <c r="AA16" s="2" t="str">
        <f t="shared" si="3"/>
        <v/>
      </c>
      <c r="AB16" s="2">
        <f t="shared" si="4"/>
        <v>0</v>
      </c>
      <c r="AC16" s="2" t="str">
        <f t="shared" si="5"/>
        <v/>
      </c>
      <c r="AD16" s="2" t="b">
        <f t="shared" si="6"/>
        <v>0</v>
      </c>
    </row>
    <row r="17" spans="2:30" x14ac:dyDescent="0.25">
      <c r="B17" s="3" t="s">
        <v>22</v>
      </c>
      <c r="C17" s="3" t="s">
        <v>23</v>
      </c>
      <c r="D17" s="3" t="s">
        <v>21</v>
      </c>
      <c r="E17" s="16" t="s">
        <v>10</v>
      </c>
      <c r="F17" s="16" t="s">
        <v>1</v>
      </c>
      <c r="G17" s="16" t="s">
        <v>2</v>
      </c>
      <c r="H17" s="16" t="s">
        <v>53</v>
      </c>
      <c r="L17"/>
      <c r="M17"/>
      <c r="N17"/>
      <c r="P17" s="5" t="str" cm="1">
        <f t="array" ref="P17">_xlfn.IFS(SUM(Y16:Y17)=(0+1),"(Start) Time Limit:",SUM(Y16:Y17)=(23+24),"(End) Time Limit:",TRUE,"")</f>
        <v/>
      </c>
      <c r="R17" s="12" t="str">
        <f t="shared" si="0"/>
        <v/>
      </c>
      <c r="S17" s="11"/>
      <c r="T17" s="13"/>
      <c r="U17" s="41">
        <v>4</v>
      </c>
      <c r="V17" s="23">
        <f t="shared" si="7"/>
        <v>0</v>
      </c>
      <c r="W17" s="14" cm="1">
        <f t="array" ref="W17">IFERROR(_xlfn.SWITCH(MOD(MID(W16,2,1),4)+1,1,"S1-Winter",2,"S2-Spring",3,"S3-Summer",4,"S4-Fall"),0)</f>
        <v>0</v>
      </c>
      <c r="X17" s="2">
        <f t="shared" si="1"/>
        <v>0</v>
      </c>
      <c r="Y17" s="2" cm="1">
        <f t="array" ref="Y17">IF(SUM(Y$4:Y16)&gt;0,IF(AA17="NAY",Y16,Y16+1),_xlfn.IFS(LEN(R17)&gt;0,1,COUNT(Y$4:Y16)=4,1,TRUE,0))</f>
        <v>9</v>
      </c>
      <c r="Z17" s="2" t="str">
        <f t="shared" si="2"/>
        <v/>
      </c>
      <c r="AA17" s="2" t="str">
        <f t="shared" si="3"/>
        <v/>
      </c>
      <c r="AB17" s="2">
        <f t="shared" si="4"/>
        <v>0</v>
      </c>
      <c r="AC17" s="2" t="str">
        <f t="shared" si="5"/>
        <v/>
      </c>
      <c r="AD17" s="2" t="b">
        <f t="shared" si="6"/>
        <v>0</v>
      </c>
    </row>
    <row r="18" spans="2:30" x14ac:dyDescent="0.25">
      <c r="B18" s="2" t="b">
        <f>COUNTA(F18:G18)=2</f>
        <v>0</v>
      </c>
      <c r="D18" s="2" t="b">
        <f>AND(B18:C18)</f>
        <v>0</v>
      </c>
      <c r="E18" s="26">
        <v>0</v>
      </c>
      <c r="F18" s="36"/>
      <c r="G18" s="36"/>
      <c r="H18" s="35"/>
      <c r="L18"/>
      <c r="M18"/>
      <c r="N18"/>
      <c r="P18" s="5" t="str" cm="1">
        <f t="array" ref="P18">_xlfn.IFS(SUM(Y17:Y18)=(0+1),"(Start) Time Limit:",SUM(Y17:Y18)=(23+24),"(End) Time Limit:",TRUE,"")</f>
        <v/>
      </c>
      <c r="R18" s="12" t="str">
        <f t="shared" si="0"/>
        <v/>
      </c>
      <c r="S18" s="11"/>
      <c r="T18" s="13"/>
      <c r="U18" s="41"/>
      <c r="V18" s="23">
        <f t="shared" si="7"/>
        <v>0</v>
      </c>
      <c r="W18" s="14" cm="1">
        <f t="array" ref="W18">IFERROR(_xlfn.SWITCH(MOD(MID(W17,2,1),4)+1,1,"S1-Winter",2,"S2-Spring",3,"S3-Summer",4,"S4-Fall"),0)</f>
        <v>0</v>
      </c>
      <c r="X18" s="2">
        <f t="shared" si="1"/>
        <v>0</v>
      </c>
      <c r="Y18" s="2" cm="1">
        <f t="array" ref="Y18">IF(SUM(Y$4:Y17)&gt;0,IF(AA18="NAY",Y17,Y17+1),_xlfn.IFS(LEN(R18)&gt;0,1,COUNT(Y$4:Y17)=4,1,TRUE,0))</f>
        <v>10</v>
      </c>
      <c r="Z18" s="2" t="str">
        <f t="shared" si="2"/>
        <v/>
      </c>
      <c r="AA18" s="2" t="str">
        <f t="shared" si="3"/>
        <v/>
      </c>
      <c r="AB18" s="2">
        <f t="shared" si="4"/>
        <v>0</v>
      </c>
      <c r="AC18" s="2" t="str">
        <f t="shared" si="5"/>
        <v/>
      </c>
      <c r="AD18" s="2" t="b">
        <f t="shared" si="6"/>
        <v>0</v>
      </c>
    </row>
    <row r="19" spans="2:30" x14ac:dyDescent="0.25">
      <c r="L19"/>
      <c r="M19"/>
      <c r="N19"/>
      <c r="P19" s="5" t="str" cm="1">
        <f t="array" ref="P19">_xlfn.IFS(SUM(Y18:Y19)=(0+1),"(Start) Time Limit:",SUM(Y18:Y19)=(23+24),"(End) Time Limit:",TRUE,"")</f>
        <v/>
      </c>
      <c r="R19" s="12" t="str">
        <f t="shared" si="0"/>
        <v/>
      </c>
      <c r="S19" s="11"/>
      <c r="T19" s="13"/>
      <c r="U19" s="41"/>
      <c r="V19" s="23">
        <f t="shared" si="7"/>
        <v>0</v>
      </c>
      <c r="W19" s="14" cm="1">
        <f t="array" ref="W19">IFERROR(_xlfn.SWITCH(MOD(MID(W18,2,1),4)+1,1,"S1-Winter",2,"S2-Spring",3,"S3-Summer",4,"S4-Fall"),0)</f>
        <v>0</v>
      </c>
      <c r="X19" s="2">
        <f t="shared" si="1"/>
        <v>0</v>
      </c>
      <c r="Y19" s="2" cm="1">
        <f t="array" ref="Y19">IF(SUM(Y$4:Y18)&gt;0,IF(AA19="NAY",Y18,Y18+1),_xlfn.IFS(LEN(R19)&gt;0,1,COUNT(Y$4:Y18)=4,1,TRUE,0))</f>
        <v>11</v>
      </c>
      <c r="Z19" s="2" t="str">
        <f t="shared" si="2"/>
        <v/>
      </c>
      <c r="AA19" s="2" t="str">
        <f t="shared" si="3"/>
        <v/>
      </c>
      <c r="AB19" s="2">
        <f t="shared" si="4"/>
        <v>0</v>
      </c>
      <c r="AC19" s="2" t="str">
        <f t="shared" si="5"/>
        <v/>
      </c>
      <c r="AD19" s="2" t="b">
        <f t="shared" si="6"/>
        <v>0</v>
      </c>
    </row>
    <row r="20" spans="2:30" x14ac:dyDescent="0.25">
      <c r="E20" s="37" t="s">
        <v>60</v>
      </c>
      <c r="L20"/>
      <c r="M20"/>
      <c r="N20"/>
      <c r="O20"/>
      <c r="P20" s="5" t="str" cm="1">
        <f t="array" ref="P20">_xlfn.IFS(SUM(Y19:Y20)=(0+1),"(Start) Time Limit:",SUM(Y19:Y20)=(23+24),"(End) Time Limit:",TRUE,"")</f>
        <v/>
      </c>
      <c r="R20" s="12" t="str">
        <f t="shared" si="0"/>
        <v/>
      </c>
      <c r="S20" s="11"/>
      <c r="T20" s="13"/>
      <c r="U20" s="41"/>
      <c r="V20" s="23">
        <f>IF(LEFT(W20,2)="S1",V19+1,V19)</f>
        <v>0</v>
      </c>
      <c r="W20" s="14" cm="1">
        <f t="array" ref="W20">IFERROR(_xlfn.SWITCH(MOD(MID(W19,2,1),4)+1,1,"S1-Winter",2,"S2-Spring",3,"S3-Summer",4,"S4-Fall"),0)</f>
        <v>0</v>
      </c>
      <c r="X20" s="2">
        <f t="shared" si="1"/>
        <v>0</v>
      </c>
      <c r="Y20" s="2" cm="1">
        <f t="array" ref="Y20">IF(SUM(Y$4:Y19)&gt;0,IF(AA20="NAY",Y19,Y19+1),_xlfn.IFS(LEN(R20)&gt;0,1,COUNT(Y$4:Y19)=4,1,TRUE,0))</f>
        <v>12</v>
      </c>
      <c r="Z20" s="2" t="str">
        <f t="shared" si="2"/>
        <v/>
      </c>
      <c r="AA20" s="2" t="str">
        <f t="shared" si="3"/>
        <v/>
      </c>
      <c r="AB20" s="2">
        <f t="shared" si="4"/>
        <v>0</v>
      </c>
      <c r="AC20" s="2" t="str">
        <f t="shared" si="5"/>
        <v/>
      </c>
      <c r="AD20" s="2" t="b">
        <f t="shared" si="6"/>
        <v>0</v>
      </c>
    </row>
    <row r="21" spans="2:30" x14ac:dyDescent="0.25">
      <c r="L21"/>
      <c r="M21"/>
      <c r="N21"/>
      <c r="O21"/>
      <c r="P21" s="5" t="str" cm="1">
        <f t="array" ref="P21">_xlfn.IFS(SUM(Y20:Y21)=(0+1),"(Start) Time Limit:",SUM(Y20:Y21)=(23+24),"(End) Time Limit:",TRUE,"")</f>
        <v/>
      </c>
      <c r="R21" s="12" t="str">
        <f t="shared" si="0"/>
        <v/>
      </c>
      <c r="S21" s="11"/>
      <c r="T21" s="13"/>
      <c r="U21" s="41">
        <v>5</v>
      </c>
      <c r="V21" s="23">
        <f t="shared" si="7"/>
        <v>0</v>
      </c>
      <c r="W21" s="14" cm="1">
        <f t="array" ref="W21">IFERROR(_xlfn.SWITCH(MOD(MID(W20,2,1),4)+1,1,"S1-Winter",2,"S2-Spring",3,"S3-Summer",4,"S4-Fall"),0)</f>
        <v>0</v>
      </c>
      <c r="X21" s="2">
        <f t="shared" si="1"/>
        <v>0</v>
      </c>
      <c r="Y21" s="2" cm="1">
        <f t="array" ref="Y21">IF(SUM(Y$4:Y20)&gt;0,IF(AA21="NAY",Y20,Y20+1),_xlfn.IFS(LEN(R21)&gt;0,1,COUNT(Y$4:Y20)=4,1,TRUE,0))</f>
        <v>13</v>
      </c>
      <c r="Z21" s="2" t="str">
        <f t="shared" si="2"/>
        <v/>
      </c>
      <c r="AA21" s="2" t="str">
        <f t="shared" si="3"/>
        <v/>
      </c>
      <c r="AB21" s="2">
        <f t="shared" si="4"/>
        <v>0</v>
      </c>
      <c r="AC21" s="2" t="str">
        <f t="shared" si="5"/>
        <v/>
      </c>
      <c r="AD21" s="2" t="b">
        <f t="shared" si="6"/>
        <v>0</v>
      </c>
    </row>
    <row r="22" spans="2:30" x14ac:dyDescent="0.25">
      <c r="E22" s="15" t="s">
        <v>37</v>
      </c>
      <c r="F22"/>
      <c r="G22"/>
      <c r="H22"/>
      <c r="I22"/>
      <c r="J22"/>
      <c r="K22"/>
      <c r="L22"/>
      <c r="M22"/>
      <c r="N22"/>
      <c r="O22"/>
      <c r="P22" s="5" t="str" cm="1">
        <f t="array" ref="P22">_xlfn.IFS(SUM(Y21:Y22)=(0+1),"(Start) Time Limit:",SUM(Y21:Y22)=(23+24),"(End) Time Limit:",TRUE,"")</f>
        <v/>
      </c>
      <c r="R22" s="12" t="str">
        <f t="shared" si="0"/>
        <v/>
      </c>
      <c r="S22" s="11"/>
      <c r="T22" s="13"/>
      <c r="U22" s="41"/>
      <c r="V22" s="23">
        <f t="shared" si="7"/>
        <v>0</v>
      </c>
      <c r="W22" s="14" cm="1">
        <f t="array" ref="W22">IFERROR(_xlfn.SWITCH(MOD(MID(W21,2,1),4)+1,1,"S1-Winter",2,"S2-Spring",3,"S3-Summer",4,"S4-Fall"),0)</f>
        <v>0</v>
      </c>
      <c r="X22" s="2">
        <f t="shared" si="1"/>
        <v>0</v>
      </c>
      <c r="Y22" s="2" cm="1">
        <f t="array" ref="Y22">IF(SUM(Y$4:Y21)&gt;0,IF(AA22="NAY",Y21,Y21+1),_xlfn.IFS(LEN(R22)&gt;0,1,COUNT(Y$4:Y21)=4,1,TRUE,0))</f>
        <v>14</v>
      </c>
      <c r="Z22" s="2" t="str">
        <f t="shared" si="2"/>
        <v/>
      </c>
      <c r="AA22" s="2" t="str">
        <f t="shared" si="3"/>
        <v/>
      </c>
      <c r="AB22" s="2">
        <f t="shared" si="4"/>
        <v>0</v>
      </c>
      <c r="AC22" s="2" t="str">
        <f t="shared" si="5"/>
        <v/>
      </c>
      <c r="AD22" s="2" t="b">
        <f t="shared" si="6"/>
        <v>0</v>
      </c>
    </row>
    <row r="23" spans="2:30" x14ac:dyDescent="0.25">
      <c r="E23" s="17" t="s">
        <v>54</v>
      </c>
      <c r="F23"/>
      <c r="G23"/>
      <c r="H23"/>
      <c r="I23"/>
      <c r="J23"/>
      <c r="K23"/>
      <c r="L23"/>
      <c r="M23"/>
      <c r="N23"/>
      <c r="P23" s="5" t="str" cm="1">
        <f t="array" ref="P23">_xlfn.IFS(SUM(Y22:Y23)=(0+1),"(Start) Time Limit:",SUM(Y22:Y23)=(23+24),"(End) Time Limit:",TRUE,"")</f>
        <v/>
      </c>
      <c r="R23" s="12" t="str">
        <f t="shared" si="0"/>
        <v/>
      </c>
      <c r="S23" s="11"/>
      <c r="T23" s="13"/>
      <c r="U23" s="41"/>
      <c r="V23" s="23">
        <f t="shared" si="7"/>
        <v>0</v>
      </c>
      <c r="W23" s="14" cm="1">
        <f t="array" ref="W23">IFERROR(_xlfn.SWITCH(MOD(MID(W22,2,1),4)+1,1,"S1-Winter",2,"S2-Spring",3,"S3-Summer",4,"S4-Fall"),0)</f>
        <v>0</v>
      </c>
      <c r="X23" s="2">
        <f t="shared" si="1"/>
        <v>0</v>
      </c>
      <c r="Y23" s="2" cm="1">
        <f t="array" ref="Y23">IF(SUM(Y$4:Y22)&gt;0,IF(AA23="NAY",Y22,Y22+1),_xlfn.IFS(LEN(R23)&gt;0,1,COUNT(Y$4:Y22)=4,1,TRUE,0))</f>
        <v>15</v>
      </c>
      <c r="Z23" s="2" t="str">
        <f t="shared" si="2"/>
        <v/>
      </c>
      <c r="AA23" s="2" t="str">
        <f t="shared" si="3"/>
        <v/>
      </c>
      <c r="AB23" s="2">
        <f t="shared" si="4"/>
        <v>0</v>
      </c>
      <c r="AC23" s="2" t="str">
        <f t="shared" si="5"/>
        <v/>
      </c>
      <c r="AD23" s="2" t="b">
        <f t="shared" si="6"/>
        <v>0</v>
      </c>
    </row>
    <row r="24" spans="2:30" x14ac:dyDescent="0.25">
      <c r="F24"/>
      <c r="G24"/>
      <c r="H24"/>
      <c r="I24"/>
      <c r="J24"/>
      <c r="K24"/>
      <c r="L24"/>
      <c r="M24"/>
      <c r="N24"/>
      <c r="P24" s="5" t="str" cm="1">
        <f t="array" ref="P24">_xlfn.IFS(SUM(Y23:Y24)=(0+1),"(Start) Time Limit:",SUM(Y23:Y24)=(23+24),"(End) Time Limit:",TRUE,"")</f>
        <v/>
      </c>
      <c r="R24" s="12" t="str">
        <f t="shared" si="0"/>
        <v/>
      </c>
      <c r="S24" s="11"/>
      <c r="T24" s="13"/>
      <c r="U24" s="41"/>
      <c r="V24" s="23">
        <f>IF(LEFT(W24,2)="S1",V23+1,V23)</f>
        <v>0</v>
      </c>
      <c r="W24" s="14" cm="1">
        <f t="array" ref="W24">IFERROR(_xlfn.SWITCH(MOD(MID(W23,2,1),4)+1,1,"S1-Winter",2,"S2-Spring",3,"S3-Summer",4,"S4-Fall"),0)</f>
        <v>0</v>
      </c>
      <c r="X24" s="2">
        <f t="shared" si="1"/>
        <v>0</v>
      </c>
      <c r="Y24" s="2" cm="1">
        <f t="array" ref="Y24">IF(SUM(Y$4:Y23)&gt;0,IF(AA24="NAY",Y23,Y23+1),_xlfn.IFS(LEN(R24)&gt;0,1,COUNT(Y$4:Y23)=4,1,TRUE,0))</f>
        <v>16</v>
      </c>
      <c r="Z24" s="2" t="str">
        <f t="shared" si="2"/>
        <v/>
      </c>
      <c r="AA24" s="2" t="str">
        <f t="shared" si="3"/>
        <v/>
      </c>
      <c r="AB24" s="2">
        <f t="shared" si="4"/>
        <v>0</v>
      </c>
      <c r="AC24" s="2" t="str">
        <f t="shared" si="5"/>
        <v/>
      </c>
      <c r="AD24" s="2" t="b">
        <f t="shared" si="6"/>
        <v>0</v>
      </c>
    </row>
    <row r="25" spans="2:30" x14ac:dyDescent="0.25">
      <c r="B25" s="3" t="s">
        <v>22</v>
      </c>
      <c r="C25" s="3" t="s">
        <v>23</v>
      </c>
      <c r="D25" s="3" t="s">
        <v>21</v>
      </c>
      <c r="E25" s="10" t="s">
        <v>10</v>
      </c>
      <c r="F25" s="10" t="s">
        <v>1</v>
      </c>
      <c r="G25" s="39" t="s">
        <v>2</v>
      </c>
      <c r="H25" s="39" t="s">
        <v>0</v>
      </c>
      <c r="I25" s="39" t="s">
        <v>3</v>
      </c>
      <c r="J25" s="3" t="s">
        <v>11</v>
      </c>
      <c r="K25" s="3" t="s">
        <v>41</v>
      </c>
      <c r="L25" s="3" t="s">
        <v>10</v>
      </c>
      <c r="M25" s="33"/>
      <c r="N25" s="24" t="s">
        <v>26</v>
      </c>
      <c r="P25" s="5" t="str" cm="1">
        <f t="array" ref="P25">_xlfn.IFS(SUM(Y24:Y25)=(0+1),"(Start) Time Limit:",SUM(Y24:Y25)=(23+24),"(End) Time Limit:",TRUE,"")</f>
        <v/>
      </c>
      <c r="R25" s="12" t="str">
        <f t="shared" si="0"/>
        <v/>
      </c>
      <c r="S25" s="11"/>
      <c r="T25" s="13"/>
      <c r="U25" s="41">
        <v>6</v>
      </c>
      <c r="V25" s="23">
        <f t="shared" si="7"/>
        <v>0</v>
      </c>
      <c r="W25" s="14" cm="1">
        <f t="array" ref="W25">IFERROR(_xlfn.SWITCH(MOD(MID(W24,2,1),4)+1,1,"S1-Winter",2,"S2-Spring",3,"S3-Summer",4,"S4-Fall"),0)</f>
        <v>0</v>
      </c>
      <c r="X25" s="2">
        <f t="shared" si="1"/>
        <v>0</v>
      </c>
      <c r="Y25" s="2" cm="1">
        <f t="array" ref="Y25">IF(SUM(Y$4:Y24)&gt;0,IF(AA25="NAY",Y24,Y24+1),_xlfn.IFS(LEN(R25)&gt;0,1,COUNT(Y$4:Y24)=4,1,TRUE,0))</f>
        <v>17</v>
      </c>
      <c r="Z25" s="2" t="str">
        <f t="shared" si="2"/>
        <v/>
      </c>
      <c r="AA25" s="2" t="str">
        <f t="shared" si="3"/>
        <v/>
      </c>
      <c r="AB25" s="2">
        <f t="shared" si="4"/>
        <v>0</v>
      </c>
      <c r="AC25" s="2" t="str">
        <f t="shared" si="5"/>
        <v/>
      </c>
      <c r="AD25" s="2" t="b">
        <f t="shared" si="6"/>
        <v>0</v>
      </c>
    </row>
    <row r="26" spans="2:30" x14ac:dyDescent="0.25">
      <c r="B26" s="2" t="b">
        <f>COUNTA($F$26:I26)=4*ROWS($B$25:B25)</f>
        <v>0</v>
      </c>
      <c r="C26" s="2" t="b">
        <f>NOT(INVALID!C23)</f>
        <v>1</v>
      </c>
      <c r="D26" s="2" t="b">
        <f>AND(B26:C26)</f>
        <v>0</v>
      </c>
      <c r="E26" s="6">
        <f>IF(B18,1,0)</f>
        <v>0</v>
      </c>
      <c r="F26" s="20"/>
      <c r="G26" s="20"/>
      <c r="H26" s="20"/>
      <c r="I26" s="20"/>
      <c r="J26" s="2" t="e">
        <f t="shared" ref="J26:J32" si="8">IF(AND(D26,E26&gt;0),_xlfn.NUMBERVALUE(F26&amp;MID(G26,2,1)),NA())</f>
        <v>#N/A</v>
      </c>
      <c r="K26" s="40" t="e">
        <f>IF(D26,H26&amp;"-"&amp;_xlfn.XLOOKUP(I26,LISTS!$F$3:$F$9,LISTS!$G$3:$G$9),NA())</f>
        <v>#N/A</v>
      </c>
      <c r="L26" s="2">
        <f>IF(OR(C26,E26=0),0,_xlfn.XLOOKUP(TRUE,INVALID!T23:AW23,INVALID!T$21:AW$21))</f>
        <v>0</v>
      </c>
      <c r="M26" s="28"/>
      <c r="N26" s="21" t="str">
        <f>IF(L26&gt;0,_xlfn.XLOOKUP(L26,INVALID!T$21:AW$21,INVALID!T$19:AW$19),"")</f>
        <v/>
      </c>
      <c r="P26" s="5" t="str" cm="1">
        <f t="array" ref="P26">_xlfn.IFS(SUM(Y25:Y26)=(0+1),"(Start) Time Limit:",SUM(Y25:Y26)=(23+24),"(End) Time Limit:",TRUE,"")</f>
        <v/>
      </c>
      <c r="R26" s="12" t="str">
        <f t="shared" si="0"/>
        <v/>
      </c>
      <c r="S26" s="11"/>
      <c r="T26" s="13"/>
      <c r="U26" s="41"/>
      <c r="V26" s="23">
        <f t="shared" si="7"/>
        <v>0</v>
      </c>
      <c r="W26" s="14" cm="1">
        <f t="array" ref="W26">IFERROR(_xlfn.SWITCH(MOD(MID(W25,2,1),4)+1,1,"S1-Winter",2,"S2-Spring",3,"S3-Summer",4,"S4-Fall"),0)</f>
        <v>0</v>
      </c>
      <c r="X26" s="2">
        <f t="shared" si="1"/>
        <v>0</v>
      </c>
      <c r="Y26" s="2" cm="1">
        <f t="array" ref="Y26">IF(SUM(Y$4:Y25)&gt;0,IF(AA26="NAY",Y25,Y25+1),_xlfn.IFS(LEN(R26)&gt;0,1,COUNT(Y$4:Y25)=4,1,TRUE,0))</f>
        <v>18</v>
      </c>
      <c r="Z26" s="2" t="str">
        <f t="shared" si="2"/>
        <v/>
      </c>
      <c r="AA26" s="2" t="str">
        <f t="shared" si="3"/>
        <v/>
      </c>
      <c r="AB26" s="2">
        <f t="shared" si="4"/>
        <v>0</v>
      </c>
      <c r="AC26" s="2" t="str">
        <f t="shared" si="5"/>
        <v/>
      </c>
      <c r="AD26" s="2" t="b">
        <f t="shared" si="6"/>
        <v>0</v>
      </c>
    </row>
    <row r="27" spans="2:30" x14ac:dyDescent="0.25">
      <c r="B27" s="2" t="b">
        <f>COUNTA($F$26:I27)=4*ROWS($B$25:B26)</f>
        <v>0</v>
      </c>
      <c r="C27" s="2" t="b">
        <f>NOT(INVALID!C24)</f>
        <v>1</v>
      </c>
      <c r="D27" s="2" t="b">
        <f t="shared" ref="D27:D34" si="9">AND(B27:C27)</f>
        <v>0</v>
      </c>
      <c r="E27" s="6">
        <f t="shared" ref="E27:E52" si="10">IF(E26=0,0,IF(D26,E26+1,0))</f>
        <v>0</v>
      </c>
      <c r="F27" s="20"/>
      <c r="G27" s="20"/>
      <c r="H27" s="20"/>
      <c r="I27" s="20"/>
      <c r="J27" s="2" t="e">
        <f t="shared" si="8"/>
        <v>#N/A</v>
      </c>
      <c r="K27" s="40" t="e">
        <f>IF(D27,H27&amp;"-"&amp;_xlfn.XLOOKUP(I27,LISTS!$F$3:$F$9,LISTS!$G$3:$G$9),NA())</f>
        <v>#N/A</v>
      </c>
      <c r="L27" s="2">
        <f>IF(OR(C27,E27=0),0,_xlfn.XLOOKUP(TRUE,INVALID!T24:AW24,INVALID!T$21:AW$21))</f>
        <v>0</v>
      </c>
      <c r="M27" s="28"/>
      <c r="N27" s="21" t="str">
        <f>IF(L27&gt;0,_xlfn.XLOOKUP(L27,INVALID!T$21:AW$21,INVALID!T$19:AW$19),"")</f>
        <v/>
      </c>
      <c r="P27" s="5" t="str" cm="1">
        <f t="array" ref="P27">_xlfn.IFS(SUM(Y26:Y27)=(0+1),"(Start) Time Limit:",SUM(Y26:Y27)=(23+24),"(End) Time Limit:",TRUE,"")</f>
        <v/>
      </c>
      <c r="R27" s="12" t="str">
        <f t="shared" si="0"/>
        <v/>
      </c>
      <c r="S27" s="11"/>
      <c r="T27" s="13"/>
      <c r="U27" s="41"/>
      <c r="V27" s="23">
        <f t="shared" si="7"/>
        <v>0</v>
      </c>
      <c r="W27" s="14" cm="1">
        <f t="array" ref="W27">IFERROR(_xlfn.SWITCH(MOD(MID(W26,2,1),4)+1,1,"S1-Winter",2,"S2-Spring",3,"S3-Summer",4,"S4-Fall"),0)</f>
        <v>0</v>
      </c>
      <c r="X27" s="2">
        <f t="shared" si="1"/>
        <v>0</v>
      </c>
      <c r="Y27" s="2" cm="1">
        <f t="array" ref="Y27">IF(SUM(Y$4:Y26)&gt;0,IF(AA27="NAY",Y26,Y26+1),_xlfn.IFS(LEN(R27)&gt;0,1,COUNT(Y$4:Y26)=4,1,TRUE,0))</f>
        <v>19</v>
      </c>
      <c r="Z27" s="2" t="str">
        <f t="shared" si="2"/>
        <v/>
      </c>
      <c r="AA27" s="2" t="str">
        <f t="shared" si="3"/>
        <v/>
      </c>
      <c r="AB27" s="2">
        <f t="shared" si="4"/>
        <v>0</v>
      </c>
      <c r="AC27" s="2" t="str">
        <f t="shared" si="5"/>
        <v/>
      </c>
      <c r="AD27" s="2" t="b">
        <f t="shared" si="6"/>
        <v>0</v>
      </c>
    </row>
    <row r="28" spans="2:30" x14ac:dyDescent="0.25">
      <c r="B28" s="2" t="b">
        <f>COUNTA($F$26:I28)=4*ROWS($B$25:B27)</f>
        <v>0</v>
      </c>
      <c r="C28" s="2" t="b">
        <f>NOT(INVALID!C25)</f>
        <v>1</v>
      </c>
      <c r="D28" s="2" t="b">
        <f t="shared" si="9"/>
        <v>0</v>
      </c>
      <c r="E28" s="6">
        <f t="shared" si="10"/>
        <v>0</v>
      </c>
      <c r="F28" s="20"/>
      <c r="G28" s="20"/>
      <c r="H28" s="20"/>
      <c r="I28" s="20"/>
      <c r="J28" s="2" t="e">
        <f t="shared" si="8"/>
        <v>#N/A</v>
      </c>
      <c r="K28" s="40" t="e">
        <f>IF(D28,H28&amp;"-"&amp;_xlfn.XLOOKUP(I28,LISTS!$F$3:$F$9,LISTS!$G$3:$G$9),NA())</f>
        <v>#N/A</v>
      </c>
      <c r="L28" s="2">
        <f>IF(OR(C28,E28=0),0,_xlfn.XLOOKUP(TRUE,INVALID!T25:AW25,INVALID!T$21:AW$21))</f>
        <v>0</v>
      </c>
      <c r="M28" s="28"/>
      <c r="N28" s="21" t="str">
        <f>IF(L28&gt;0,_xlfn.XLOOKUP(L28,INVALID!T$21:AW$21,INVALID!T$19:AW$19),"")</f>
        <v/>
      </c>
      <c r="P28" s="5" t="str" cm="1">
        <f t="array" ref="P28">_xlfn.IFS(SUM(Y27:Y28)=(0+1),"(Start) Time Limit:",SUM(Y27:Y28)=(23+24),"(End) Time Limit:",TRUE,"")</f>
        <v/>
      </c>
      <c r="Q28" s="11"/>
      <c r="R28" s="12" t="str">
        <f t="shared" si="0"/>
        <v/>
      </c>
      <c r="S28" s="11"/>
      <c r="T28" s="13"/>
      <c r="U28" s="41"/>
      <c r="V28" s="23">
        <f t="shared" si="7"/>
        <v>0</v>
      </c>
      <c r="W28" s="14" cm="1">
        <f t="array" ref="W28">IFERROR(_xlfn.SWITCH(MOD(MID(W27,2,1),4)+1,1,"S1-Winter",2,"S2-Spring",3,"S3-Summer",4,"S4-Fall"),0)</f>
        <v>0</v>
      </c>
      <c r="X28" s="2">
        <f t="shared" si="1"/>
        <v>0</v>
      </c>
      <c r="Y28" s="2" cm="1">
        <f t="array" ref="Y28">IF(SUM(Y$4:Y27)&gt;0,IF(AA28="NAY",Y27,Y27+1),_xlfn.IFS(LEN(R28)&gt;0,1,COUNT(Y$4:Y27)=4,1,TRUE,0))</f>
        <v>20</v>
      </c>
      <c r="Z28" s="2" t="str">
        <f t="shared" si="2"/>
        <v/>
      </c>
      <c r="AA28" s="2" t="str">
        <f t="shared" si="3"/>
        <v/>
      </c>
      <c r="AB28" s="2">
        <f t="shared" si="4"/>
        <v>0</v>
      </c>
      <c r="AC28" s="2" t="str">
        <f t="shared" si="5"/>
        <v/>
      </c>
      <c r="AD28" s="2" t="b">
        <f t="shared" si="6"/>
        <v>0</v>
      </c>
    </row>
    <row r="29" spans="2:30" x14ac:dyDescent="0.25">
      <c r="B29" s="2" t="b">
        <f>COUNTA($F$26:I29)=4*ROWS($B$25:B28)</f>
        <v>0</v>
      </c>
      <c r="C29" s="2" t="b">
        <f>NOT(INVALID!C26)</f>
        <v>1</v>
      </c>
      <c r="D29" s="2" t="b">
        <f t="shared" si="9"/>
        <v>0</v>
      </c>
      <c r="E29" s="6">
        <f t="shared" si="10"/>
        <v>0</v>
      </c>
      <c r="F29" s="20"/>
      <c r="G29" s="20"/>
      <c r="H29" s="20"/>
      <c r="I29" s="20"/>
      <c r="J29" s="2" t="e">
        <f t="shared" si="8"/>
        <v>#N/A</v>
      </c>
      <c r="K29" s="40" t="e">
        <f>IF(D29,H29&amp;"-"&amp;_xlfn.XLOOKUP(I29,LISTS!$F$3:$F$9,LISTS!$G$3:$G$9),NA())</f>
        <v>#N/A</v>
      </c>
      <c r="L29" s="2">
        <f>IF(OR(C29,E29=0),0,_xlfn.XLOOKUP(TRUE,INVALID!T26:AW26,INVALID!T$21:AW$21))</f>
        <v>0</v>
      </c>
      <c r="M29" s="28"/>
      <c r="N29" s="21" t="str">
        <f>IF(L29&gt;0,_xlfn.XLOOKUP(L29,INVALID!T$21:AW$21,INVALID!T$19:AW$19),"")</f>
        <v/>
      </c>
      <c r="P29" s="5" t="str" cm="1">
        <f t="array" ref="P29">_xlfn.IFS(SUM(Y28:Y29)=(0+1),"(Start) Time Limit:",SUM(Y28:Y29)=(23+24),"(End) Time Limit:",TRUE,"")</f>
        <v/>
      </c>
      <c r="Q29" s="11"/>
      <c r="R29" s="12" t="str">
        <f t="shared" si="0"/>
        <v/>
      </c>
      <c r="S29" s="11"/>
      <c r="T29" s="13"/>
      <c r="U29" s="41">
        <v>7</v>
      </c>
      <c r="V29" s="23">
        <f t="shared" si="7"/>
        <v>0</v>
      </c>
      <c r="W29" s="14" cm="1">
        <f t="array" ref="W29">IFERROR(_xlfn.SWITCH(MOD(MID(W28,2,1),4)+1,1,"S1-Winter",2,"S2-Spring",3,"S3-Summer",4,"S4-Fall"),0)</f>
        <v>0</v>
      </c>
      <c r="X29" s="2">
        <f t="shared" si="1"/>
        <v>0</v>
      </c>
      <c r="Y29" s="2" cm="1">
        <f t="array" ref="Y29">IF(SUM(Y$4:Y28)&gt;0,IF(AA29="NAY",Y28,Y28+1),_xlfn.IFS(LEN(R29)&gt;0,1,COUNT(Y$4:Y28)=4,1,TRUE,0))</f>
        <v>21</v>
      </c>
      <c r="Z29" s="2" t="str">
        <f t="shared" si="2"/>
        <v/>
      </c>
      <c r="AA29" s="2" t="str">
        <f t="shared" si="3"/>
        <v/>
      </c>
      <c r="AB29" s="2">
        <f t="shared" si="4"/>
        <v>0</v>
      </c>
      <c r="AC29" s="2" t="str">
        <f t="shared" si="5"/>
        <v/>
      </c>
      <c r="AD29" s="2" t="b">
        <f t="shared" si="6"/>
        <v>0</v>
      </c>
    </row>
    <row r="30" spans="2:30" x14ac:dyDescent="0.25">
      <c r="B30" s="2" t="b">
        <f>COUNTA($F$26:I30)=4*ROWS($B$25:B29)</f>
        <v>0</v>
      </c>
      <c r="C30" s="2" t="b">
        <f>NOT(INVALID!C27)</f>
        <v>1</v>
      </c>
      <c r="D30" s="2" t="b">
        <f t="shared" si="9"/>
        <v>0</v>
      </c>
      <c r="E30" s="6">
        <f t="shared" si="10"/>
        <v>0</v>
      </c>
      <c r="F30" s="20"/>
      <c r="G30" s="20"/>
      <c r="H30" s="20"/>
      <c r="I30" s="20"/>
      <c r="J30" s="2" t="e">
        <f t="shared" si="8"/>
        <v>#N/A</v>
      </c>
      <c r="K30" s="40" t="e">
        <f>IF(D30,H30&amp;"-"&amp;_xlfn.XLOOKUP(I30,LISTS!$F$3:$F$9,LISTS!$G$3:$G$9),NA())</f>
        <v>#N/A</v>
      </c>
      <c r="L30" s="2">
        <f>IF(OR(C30,E30=0),0,_xlfn.XLOOKUP(TRUE,INVALID!T27:AW27,INVALID!T$21:AW$21))</f>
        <v>0</v>
      </c>
      <c r="M30" s="28"/>
      <c r="N30" s="21" t="str">
        <f>IF(L30&gt;0,_xlfn.XLOOKUP(L30,INVALID!T$21:AW$21,INVALID!T$19:AW$19),"")</f>
        <v/>
      </c>
      <c r="P30" s="5" t="str" cm="1">
        <f t="array" ref="P30">_xlfn.IFS(SUM(Y29:Y30)=(0+1),"(Start) Time Limit:",SUM(Y29:Y30)=(23+24),"(End) Time Limit:",TRUE,"")</f>
        <v/>
      </c>
      <c r="R30" s="12" t="str">
        <f t="shared" si="0"/>
        <v/>
      </c>
      <c r="S30" s="11"/>
      <c r="T30" s="13"/>
      <c r="U30" s="41"/>
      <c r="V30" s="23">
        <f t="shared" si="7"/>
        <v>0</v>
      </c>
      <c r="W30" s="14" cm="1">
        <f t="array" ref="W30">IFERROR(_xlfn.SWITCH(MOD(MID(W29,2,1),4)+1,1,"S1-Winter",2,"S2-Spring",3,"S3-Summer",4,"S4-Fall"),0)</f>
        <v>0</v>
      </c>
      <c r="X30" s="2">
        <f t="shared" si="1"/>
        <v>0</v>
      </c>
      <c r="Y30" s="2" cm="1">
        <f t="array" ref="Y30">IF(SUM(Y$4:Y29)&gt;0,IF(AA30="NAY",Y29,Y29+1),_xlfn.IFS(LEN(R30)&gt;0,1,COUNT(Y$4:Y29)=4,1,TRUE,0))</f>
        <v>22</v>
      </c>
      <c r="Z30" s="2" t="str">
        <f t="shared" si="2"/>
        <v/>
      </c>
      <c r="AA30" s="2" t="str">
        <f t="shared" si="3"/>
        <v/>
      </c>
      <c r="AB30" s="2">
        <f t="shared" si="4"/>
        <v>0</v>
      </c>
      <c r="AC30" s="2" t="str">
        <f t="shared" si="5"/>
        <v/>
      </c>
      <c r="AD30" s="2" t="b">
        <f t="shared" si="6"/>
        <v>0</v>
      </c>
    </row>
    <row r="31" spans="2:30" x14ac:dyDescent="0.25">
      <c r="B31" s="2" t="b">
        <f>COUNTA($F$26:I31)=4*ROWS($B$25:B30)</f>
        <v>0</v>
      </c>
      <c r="C31" s="2" t="b">
        <f>NOT(INVALID!C28)</f>
        <v>1</v>
      </c>
      <c r="D31" s="2" t="b">
        <f t="shared" si="9"/>
        <v>0</v>
      </c>
      <c r="E31" s="6">
        <f t="shared" si="10"/>
        <v>0</v>
      </c>
      <c r="F31" s="20"/>
      <c r="G31" s="20"/>
      <c r="H31" s="20"/>
      <c r="I31" s="20"/>
      <c r="J31" s="2" t="e">
        <f t="shared" si="8"/>
        <v>#N/A</v>
      </c>
      <c r="K31" s="40" t="e">
        <f>IF(D31,H31&amp;"-"&amp;_xlfn.XLOOKUP(I31,LISTS!$F$3:$F$9,LISTS!$G$3:$G$9),NA())</f>
        <v>#N/A</v>
      </c>
      <c r="L31" s="2">
        <f>IF(OR(C31,E31=0),0,_xlfn.XLOOKUP(TRUE,INVALID!T28:AW28,INVALID!T$21:AW$21))</f>
        <v>0</v>
      </c>
      <c r="M31" s="28"/>
      <c r="N31" s="21" t="str">
        <f>IF(L31&gt;0,_xlfn.XLOOKUP(L31,INVALID!T$21:AW$21,INVALID!T$19:AW$19),"")</f>
        <v/>
      </c>
      <c r="P31" s="5" t="str" cm="1">
        <f t="array" ref="P31">_xlfn.IFS(SUM(Y30:Y31)=(0+1),"(Start) Time Limit:",SUM(Y30:Y31)=(23+24),"(End) Time Limit:",TRUE,"")</f>
        <v/>
      </c>
      <c r="R31" s="12" t="str">
        <f t="shared" si="0"/>
        <v/>
      </c>
      <c r="S31" s="11"/>
      <c r="T31" s="13"/>
      <c r="U31" s="41"/>
      <c r="V31" s="23">
        <f t="shared" si="7"/>
        <v>0</v>
      </c>
      <c r="W31" s="14" cm="1">
        <f t="array" ref="W31">IFERROR(_xlfn.SWITCH(MOD(MID(W30,2,1),4)+1,1,"S1-Winter",2,"S2-Spring",3,"S3-Summer",4,"S4-Fall"),0)</f>
        <v>0</v>
      </c>
      <c r="X31" s="2">
        <f t="shared" si="1"/>
        <v>0</v>
      </c>
      <c r="Y31" s="2" cm="1">
        <f t="array" ref="Y31">IF(SUM(Y$4:Y30)&gt;0,IF(AA31="NAY",Y30,Y30+1),_xlfn.IFS(LEN(R31)&gt;0,1,COUNT(Y$4:Y30)=4,1,TRUE,0))</f>
        <v>23</v>
      </c>
      <c r="Z31" s="2" t="str">
        <f t="shared" si="2"/>
        <v/>
      </c>
      <c r="AA31" s="2" t="str">
        <f t="shared" si="3"/>
        <v/>
      </c>
      <c r="AB31" s="2">
        <f t="shared" si="4"/>
        <v>0</v>
      </c>
      <c r="AC31" s="2" t="str">
        <f t="shared" si="5"/>
        <v/>
      </c>
      <c r="AD31" s="2" t="b">
        <f t="shared" si="6"/>
        <v>0</v>
      </c>
    </row>
    <row r="32" spans="2:30" x14ac:dyDescent="0.25">
      <c r="B32" s="2" t="b">
        <f>COUNTA($F$26:I32)=4*ROWS($B$25:B31)</f>
        <v>0</v>
      </c>
      <c r="C32" s="2" t="b">
        <f>NOT(INVALID!C29)</f>
        <v>1</v>
      </c>
      <c r="D32" s="2" t="b">
        <f t="shared" si="9"/>
        <v>0</v>
      </c>
      <c r="E32" s="6">
        <f t="shared" si="10"/>
        <v>0</v>
      </c>
      <c r="F32" s="20"/>
      <c r="G32" s="20"/>
      <c r="H32" s="20"/>
      <c r="I32" s="20"/>
      <c r="J32" s="2" t="e">
        <f t="shared" si="8"/>
        <v>#N/A</v>
      </c>
      <c r="K32" s="40" t="e">
        <f>IF(D32,H32&amp;"-"&amp;_xlfn.XLOOKUP(I32,LISTS!$F$3:$F$9,LISTS!$G$3:$G$9),NA())</f>
        <v>#N/A</v>
      </c>
      <c r="L32" s="2">
        <f>IF(OR(C32,E32=0),0,_xlfn.XLOOKUP(TRUE,INVALID!T29:AW29,INVALID!T$21:AW$21))</f>
        <v>0</v>
      </c>
      <c r="M32" s="28"/>
      <c r="N32" s="21" t="str">
        <f>IF(L32&gt;0,_xlfn.XLOOKUP(L32,INVALID!T$21:AW$21,INVALID!T$19:AW$19),"")</f>
        <v/>
      </c>
      <c r="P32" s="5" t="str" cm="1">
        <f t="array" ref="P32">_xlfn.IFS(SUM(Y31:Y32)=(0+1),"(Start) Time Limit:",SUM(Y31:Y32)=(23+24),"(End) Time Limit:",TRUE,"")</f>
        <v>(End) Time Limit:</v>
      </c>
      <c r="R32" s="12" t="str">
        <f t="shared" si="0"/>
        <v/>
      </c>
      <c r="S32" s="11"/>
      <c r="T32" s="13"/>
      <c r="U32" s="41"/>
      <c r="V32" s="23">
        <f t="shared" si="7"/>
        <v>0</v>
      </c>
      <c r="W32" s="14" cm="1">
        <f t="array" ref="W32">IFERROR(_xlfn.SWITCH(MOD(MID(W31,2,1),4)+1,1,"S1-Winter",2,"S2-Spring",3,"S3-Summer",4,"S4-Fall"),0)</f>
        <v>0</v>
      </c>
      <c r="X32" s="2">
        <f t="shared" si="1"/>
        <v>0</v>
      </c>
      <c r="Y32" s="2" cm="1">
        <f t="array" ref="Y32">IF(SUM(Y$4:Y31)&gt;0,IF(AA32="NAY",Y31,Y31+1),_xlfn.IFS(LEN(R32)&gt;0,1,COUNT(Y$4:Y31)=4,1,TRUE,0))</f>
        <v>24</v>
      </c>
      <c r="Z32" s="2" t="str">
        <f t="shared" si="2"/>
        <v/>
      </c>
      <c r="AA32" s="2" t="str">
        <f t="shared" si="3"/>
        <v/>
      </c>
      <c r="AB32" s="2">
        <f t="shared" si="4"/>
        <v>0</v>
      </c>
      <c r="AC32" s="2" t="str">
        <f t="shared" si="5"/>
        <v/>
      </c>
      <c r="AD32" s="2" t="b">
        <f t="shared" si="6"/>
        <v>0</v>
      </c>
    </row>
    <row r="33" spans="2:30" x14ac:dyDescent="0.25">
      <c r="B33" s="2" t="b">
        <f>COUNTA($F$26:I33)=4*ROWS($B$25:B32)</f>
        <v>0</v>
      </c>
      <c r="C33" s="2" t="b">
        <f>NOT(INVALID!C30)</f>
        <v>1</v>
      </c>
      <c r="D33" s="2" t="b">
        <f t="shared" si="9"/>
        <v>0</v>
      </c>
      <c r="E33" s="6">
        <f t="shared" si="10"/>
        <v>0</v>
      </c>
      <c r="F33" s="20"/>
      <c r="G33" s="20"/>
      <c r="H33" s="20"/>
      <c r="I33" s="20"/>
      <c r="J33" s="2" t="e">
        <f t="shared" ref="J33:J55" si="11">IF(AND(D33,E33&gt;0),_xlfn.NUMBERVALUE(F33&amp;MID(G33,2,1)),NA())</f>
        <v>#N/A</v>
      </c>
      <c r="K33" s="40" t="e">
        <f>IF(D33,H33&amp;"-"&amp;_xlfn.XLOOKUP(I33,LISTS!$F$3:$F$9,LISTS!$G$3:$G$9),NA())</f>
        <v>#N/A</v>
      </c>
      <c r="L33" s="2">
        <f>IF(OR(C33,E33=0),0,_xlfn.XLOOKUP(TRUE,INVALID!T30:AW30,INVALID!T$21:AW$21))</f>
        <v>0</v>
      </c>
      <c r="M33" s="28"/>
      <c r="N33" s="21" t="str">
        <f>IF(L33&gt;0,_xlfn.XLOOKUP(L33,INVALID!T$21:AW$21,INVALID!T$19:AW$19),"")</f>
        <v/>
      </c>
      <c r="P33" s="5" t="str" cm="1">
        <f t="array" ref="P33">_xlfn.IFS(SUM(Y32:Y33)=(0+1),"(Start) Time Limit:",SUM(Y32:Y33)=(23+24),"(End) Time Limit:",TRUE,"")</f>
        <v/>
      </c>
      <c r="R33" s="12" t="str">
        <f t="shared" si="0"/>
        <v/>
      </c>
      <c r="S33" s="11"/>
      <c r="T33" s="13"/>
      <c r="U33" s="41">
        <v>8</v>
      </c>
      <c r="V33" s="23">
        <f t="shared" si="7"/>
        <v>0</v>
      </c>
      <c r="W33" s="14" cm="1">
        <f t="array" ref="W33">IFERROR(_xlfn.SWITCH(MOD(MID(W32,2,1),4)+1,1,"S1-Winter",2,"S2-Spring",3,"S3-Summer",4,"S4-Fall"),0)</f>
        <v>0</v>
      </c>
      <c r="X33" s="2">
        <f t="shared" si="1"/>
        <v>0</v>
      </c>
      <c r="Y33" s="2" cm="1">
        <f t="array" ref="Y33">IF(SUM(Y$4:Y32)&gt;0,IF(AA33="NAY",Y32,Y32+1),_xlfn.IFS(LEN(R33)&gt;0,1,COUNT(Y$4:Y32)=4,1,TRUE,0))</f>
        <v>25</v>
      </c>
      <c r="Z33" s="2" t="str">
        <f t="shared" si="2"/>
        <v/>
      </c>
      <c r="AA33" s="2" t="str">
        <f t="shared" si="3"/>
        <v/>
      </c>
      <c r="AB33" s="2">
        <f t="shared" si="4"/>
        <v>0</v>
      </c>
      <c r="AC33" s="2" t="str">
        <f t="shared" si="5"/>
        <v/>
      </c>
      <c r="AD33" s="2" t="b">
        <f t="shared" si="6"/>
        <v>0</v>
      </c>
    </row>
    <row r="34" spans="2:30" x14ac:dyDescent="0.25">
      <c r="B34" s="2" t="b">
        <f>COUNTA($F$26:I34)=4*ROWS($B$25:B33)</f>
        <v>0</v>
      </c>
      <c r="C34" s="2" t="b">
        <f>NOT(INVALID!C31)</f>
        <v>1</v>
      </c>
      <c r="D34" s="2" t="b">
        <f t="shared" si="9"/>
        <v>0</v>
      </c>
      <c r="E34" s="6">
        <f t="shared" si="10"/>
        <v>0</v>
      </c>
      <c r="F34" s="20"/>
      <c r="G34" s="20"/>
      <c r="H34" s="20"/>
      <c r="I34" s="20"/>
      <c r="J34" s="2" t="e">
        <f t="shared" si="11"/>
        <v>#N/A</v>
      </c>
      <c r="K34" s="40" t="e">
        <f>IF(D34,H34&amp;"-"&amp;_xlfn.XLOOKUP(I34,LISTS!$F$3:$F$9,LISTS!$G$3:$G$9),NA())</f>
        <v>#N/A</v>
      </c>
      <c r="L34" s="2">
        <f>IF(OR(C34,E34=0),0,_xlfn.XLOOKUP(TRUE,INVALID!T31:AW31,INVALID!T$21:AW$21))</f>
        <v>0</v>
      </c>
      <c r="M34" s="28"/>
      <c r="N34" s="21" t="str">
        <f>IF(L34&gt;0,_xlfn.XLOOKUP(L34,INVALID!T$21:AW$21,INVALID!T$19:AW$19),"")</f>
        <v/>
      </c>
      <c r="P34" s="5" t="str" cm="1">
        <f t="array" ref="P34">_xlfn.IFS(SUM(Y33:Y34)=(0+1),"(Start) Time Limit:",SUM(Y33:Y34)=(23+24),"(End) Time Limit:",TRUE,"")</f>
        <v/>
      </c>
      <c r="R34" s="12" t="str">
        <f t="shared" si="0"/>
        <v/>
      </c>
      <c r="S34" s="11"/>
      <c r="T34" s="13"/>
      <c r="U34" s="41"/>
      <c r="V34" s="23">
        <f>IF(LEFT(W34,2)="S1",V33+1,V33)</f>
        <v>0</v>
      </c>
      <c r="W34" s="14" cm="1">
        <f t="array" ref="W34">IFERROR(_xlfn.SWITCH(MOD(MID(W33,2,1),4)+1,1,"S1-Winter",2,"S2-Spring",3,"S3-Summer",4,"S4-Fall"),0)</f>
        <v>0</v>
      </c>
      <c r="X34" s="2">
        <f t="shared" si="1"/>
        <v>0</v>
      </c>
      <c r="Y34" s="2" cm="1">
        <f t="array" ref="Y34">IF(SUM(Y$4:Y33)&gt;0,IF(AA34="NAY",Y33,Y33+1),_xlfn.IFS(LEN(R34)&gt;0,1,COUNT(Y$4:Y33)=4,1,TRUE,0))</f>
        <v>26</v>
      </c>
      <c r="Z34" s="2" t="str">
        <f t="shared" si="2"/>
        <v/>
      </c>
      <c r="AA34" s="2" t="str">
        <f t="shared" si="3"/>
        <v/>
      </c>
      <c r="AB34" s="2">
        <f t="shared" si="4"/>
        <v>0</v>
      </c>
      <c r="AC34" s="2" t="str">
        <f t="shared" si="5"/>
        <v/>
      </c>
      <c r="AD34" s="2" t="b">
        <f t="shared" si="6"/>
        <v>0</v>
      </c>
    </row>
    <row r="35" spans="2:30" x14ac:dyDescent="0.25">
      <c r="B35" s="2" t="b">
        <f>COUNTA($F$26:I35)=4*ROWS($B$25:B34)</f>
        <v>0</v>
      </c>
      <c r="C35" s="2" t="b">
        <f>NOT(INVALID!C32)</f>
        <v>1</v>
      </c>
      <c r="D35" s="2" t="b">
        <f t="shared" ref="D35:D40" si="12">AND(B35:C35)</f>
        <v>0</v>
      </c>
      <c r="E35" s="6">
        <f t="shared" si="10"/>
        <v>0</v>
      </c>
      <c r="F35" s="20"/>
      <c r="G35" s="20"/>
      <c r="H35" s="20"/>
      <c r="I35" s="20"/>
      <c r="J35" s="2" t="e">
        <f t="shared" si="11"/>
        <v>#N/A</v>
      </c>
      <c r="K35" s="40" t="e">
        <f>IF(D35,H35&amp;"-"&amp;_xlfn.XLOOKUP(I35,LISTS!$F$3:$F$9,LISTS!$G$3:$G$9),NA())</f>
        <v>#N/A</v>
      </c>
      <c r="L35" s="2">
        <f>IF(OR(C35,E35=0),0,_xlfn.XLOOKUP(TRUE,INVALID!T32:AW32,INVALID!T$21:AW$21))</f>
        <v>0</v>
      </c>
      <c r="M35" s="28"/>
      <c r="N35" s="21" t="str">
        <f>IF(L35&gt;0,_xlfn.XLOOKUP(L35,INVALID!T$21:AW$21,INVALID!T$19:AW$19),"")</f>
        <v/>
      </c>
      <c r="P35" s="5" t="str" cm="1">
        <f t="array" ref="P35">_xlfn.IFS(SUM(Y34:Y35)=(0+1),"(Start) Time Limit:",SUM(Y34:Y35)=(23+24),"(End) Time Limit:",TRUE,"")</f>
        <v/>
      </c>
      <c r="R35" s="12" t="str">
        <f t="shared" si="0"/>
        <v/>
      </c>
      <c r="S35" s="11"/>
      <c r="T35" s="13"/>
      <c r="U35" s="41"/>
      <c r="V35" s="23">
        <f t="shared" si="7"/>
        <v>0</v>
      </c>
      <c r="W35" s="14" cm="1">
        <f t="array" ref="W35">IFERROR(_xlfn.SWITCH(MOD(MID(W34,2,1),4)+1,1,"S1-Winter",2,"S2-Spring",3,"S3-Summer",4,"S4-Fall"),0)</f>
        <v>0</v>
      </c>
      <c r="X35" s="2">
        <f t="shared" si="1"/>
        <v>0</v>
      </c>
      <c r="Y35" s="2" cm="1">
        <f t="array" ref="Y35">IF(SUM(Y$4:Y34)&gt;0,IF(AA35="NAY",Y34,Y34+1),_xlfn.IFS(LEN(R35)&gt;0,1,COUNT(Y$4:Y34)=4,1,TRUE,0))</f>
        <v>27</v>
      </c>
      <c r="Z35" s="2" t="str">
        <f t="shared" si="2"/>
        <v/>
      </c>
      <c r="AA35" s="2" t="str">
        <f t="shared" si="3"/>
        <v/>
      </c>
      <c r="AB35" s="2">
        <f t="shared" si="4"/>
        <v>0</v>
      </c>
      <c r="AC35" s="2" t="str">
        <f t="shared" si="5"/>
        <v/>
      </c>
      <c r="AD35" s="2" t="b">
        <f t="shared" si="6"/>
        <v>0</v>
      </c>
    </row>
    <row r="36" spans="2:30" x14ac:dyDescent="0.25">
      <c r="B36" s="2" t="b">
        <f>COUNTA($F$26:I36)=4*ROWS($B$25:B35)</f>
        <v>0</v>
      </c>
      <c r="C36" s="2" t="b">
        <f>NOT(INVALID!C33)</f>
        <v>1</v>
      </c>
      <c r="D36" s="2" t="b">
        <f t="shared" si="12"/>
        <v>0</v>
      </c>
      <c r="E36" s="6">
        <f t="shared" si="10"/>
        <v>0</v>
      </c>
      <c r="F36" s="20"/>
      <c r="G36" s="20"/>
      <c r="H36" s="20"/>
      <c r="I36" s="20"/>
      <c r="J36" s="2" t="e">
        <f t="shared" si="11"/>
        <v>#N/A</v>
      </c>
      <c r="K36" s="40" t="e">
        <f>IF(D36,H36&amp;"-"&amp;_xlfn.XLOOKUP(I36,LISTS!$F$3:$F$9,LISTS!$G$3:$G$9),NA())</f>
        <v>#N/A</v>
      </c>
      <c r="L36" s="2">
        <f>IF(OR(C36,E36=0),0,_xlfn.XLOOKUP(TRUE,INVALID!T33:AW33,INVALID!T$21:AW$21))</f>
        <v>0</v>
      </c>
      <c r="M36" s="28"/>
      <c r="N36" s="21" t="str">
        <f>IF(L36&gt;0,_xlfn.XLOOKUP(L36,INVALID!T$21:AW$21,INVALID!T$19:AW$19),"")</f>
        <v/>
      </c>
      <c r="P36" s="5" t="str" cm="1">
        <f t="array" ref="P36">_xlfn.IFS(SUM(Y35:Y36)=(0+1),"(Start) Time Limit:",SUM(Y35:Y36)=(23+24),"(End) Time Limit:",TRUE,"")</f>
        <v/>
      </c>
      <c r="R36" s="12" t="str">
        <f t="shared" si="0"/>
        <v/>
      </c>
      <c r="S36" s="11"/>
      <c r="T36" s="13"/>
      <c r="U36" s="41"/>
      <c r="V36" s="23">
        <f t="shared" si="7"/>
        <v>0</v>
      </c>
      <c r="W36" s="14" cm="1">
        <f t="array" ref="W36">IFERROR(_xlfn.SWITCH(MOD(MID(W35,2,1),4)+1,1,"S1-Winter",2,"S2-Spring",3,"S3-Summer",4,"S4-Fall"),0)</f>
        <v>0</v>
      </c>
      <c r="X36" s="2">
        <f t="shared" si="1"/>
        <v>0</v>
      </c>
      <c r="Y36" s="2" cm="1">
        <f t="array" ref="Y36">IF(SUM(Y$4:Y35)&gt;0,IF(AA36="NAY",Y35,Y35+1),_xlfn.IFS(LEN(R36)&gt;0,1,COUNT(Y$4:Y35)=4,1,TRUE,0))</f>
        <v>28</v>
      </c>
      <c r="Z36" s="2" t="str">
        <f t="shared" si="2"/>
        <v/>
      </c>
      <c r="AA36" s="2" t="str">
        <f t="shared" si="3"/>
        <v/>
      </c>
      <c r="AB36" s="2">
        <f t="shared" si="4"/>
        <v>0</v>
      </c>
      <c r="AC36" s="2" t="str">
        <f t="shared" si="5"/>
        <v/>
      </c>
      <c r="AD36" s="2" t="b">
        <f t="shared" si="6"/>
        <v>0</v>
      </c>
    </row>
    <row r="37" spans="2:30" x14ac:dyDescent="0.25">
      <c r="B37" s="2" t="b">
        <f>COUNTA($F$26:I37)=4*ROWS($B$25:B36)</f>
        <v>0</v>
      </c>
      <c r="C37" s="2" t="b">
        <f>NOT(INVALID!C34)</f>
        <v>1</v>
      </c>
      <c r="D37" s="2" t="b">
        <f t="shared" si="12"/>
        <v>0</v>
      </c>
      <c r="E37" s="6">
        <f t="shared" si="10"/>
        <v>0</v>
      </c>
      <c r="F37" s="20"/>
      <c r="G37" s="20"/>
      <c r="H37" s="20"/>
      <c r="I37" s="20"/>
      <c r="J37" s="2" t="e">
        <f t="shared" si="11"/>
        <v>#N/A</v>
      </c>
      <c r="K37" s="40" t="e">
        <f>IF(D37,H37&amp;"-"&amp;_xlfn.XLOOKUP(I37,LISTS!$F$3:$F$9,LISTS!$G$3:$G$9),NA())</f>
        <v>#N/A</v>
      </c>
      <c r="L37" s="2">
        <f>IF(OR(C37,E37=0),0,_xlfn.XLOOKUP(TRUE,INVALID!T34:AW34,INVALID!T$21:AW$21))</f>
        <v>0</v>
      </c>
      <c r="M37" s="28"/>
      <c r="N37" s="21" t="str">
        <f>IF(L37&gt;0,_xlfn.XLOOKUP(L37,INVALID!T$21:AW$21,INVALID!T$19:AW$19),"")</f>
        <v/>
      </c>
      <c r="P37" s="5" t="str" cm="1">
        <f t="array" ref="P37">_xlfn.IFS(SUM(Y36:Y37)=(0+1),"(Start) Time Limit:",SUM(Y36:Y37)=(23+24),"(End) Time Limit:",TRUE,"")</f>
        <v/>
      </c>
      <c r="R37" s="12" t="str">
        <f t="shared" si="0"/>
        <v/>
      </c>
      <c r="S37" s="11"/>
      <c r="T37" s="13"/>
      <c r="U37" s="41">
        <v>9</v>
      </c>
      <c r="V37" s="23">
        <f t="shared" si="7"/>
        <v>0</v>
      </c>
      <c r="W37" s="14" cm="1">
        <f t="array" ref="W37">IFERROR(_xlfn.SWITCH(MOD(MID(W36,2,1),4)+1,1,"S1-Winter",2,"S2-Spring",3,"S3-Summer",4,"S4-Fall"),0)</f>
        <v>0</v>
      </c>
      <c r="X37" s="2">
        <f t="shared" si="1"/>
        <v>0</v>
      </c>
      <c r="Y37" s="2" cm="1">
        <f t="array" ref="Y37">IF(SUM(Y$4:Y36)&gt;0,IF(AA37="NAY",Y36,Y36+1),_xlfn.IFS(LEN(R37)&gt;0,1,COUNT(Y$4:Y36)=4,1,TRUE,0))</f>
        <v>29</v>
      </c>
      <c r="Z37" s="2" t="str">
        <f t="shared" si="2"/>
        <v/>
      </c>
      <c r="AA37" s="2" t="str">
        <f t="shared" si="3"/>
        <v/>
      </c>
      <c r="AB37" s="2">
        <f t="shared" si="4"/>
        <v>0</v>
      </c>
      <c r="AC37" s="2" t="str">
        <f t="shared" si="5"/>
        <v/>
      </c>
      <c r="AD37" s="2" t="b">
        <f t="shared" si="6"/>
        <v>0</v>
      </c>
    </row>
    <row r="38" spans="2:30" x14ac:dyDescent="0.25">
      <c r="B38" s="2" t="b">
        <f>COUNTA($F$26:I38)=4*ROWS($B$25:B37)</f>
        <v>0</v>
      </c>
      <c r="C38" s="2" t="b">
        <f>NOT(INVALID!C35)</f>
        <v>1</v>
      </c>
      <c r="D38" s="2" t="b">
        <f t="shared" si="12"/>
        <v>0</v>
      </c>
      <c r="E38" s="6">
        <f t="shared" si="10"/>
        <v>0</v>
      </c>
      <c r="F38" s="20"/>
      <c r="G38" s="20"/>
      <c r="H38" s="20"/>
      <c r="I38" s="20"/>
      <c r="J38" s="2" t="e">
        <f t="shared" si="11"/>
        <v>#N/A</v>
      </c>
      <c r="K38" s="40" t="e">
        <f>IF(D38,H38&amp;"-"&amp;_xlfn.XLOOKUP(I38,LISTS!$F$3:$F$9,LISTS!$G$3:$G$9),NA())</f>
        <v>#N/A</v>
      </c>
      <c r="L38" s="2">
        <f>IF(OR(C38,E38=0),0,_xlfn.XLOOKUP(TRUE,INVALID!T14:AW14,INVALID!T$21:AW$21))</f>
        <v>0</v>
      </c>
      <c r="M38" s="28"/>
      <c r="N38" s="21" t="str">
        <f>IF(L38&gt;0,_xlfn.XLOOKUP(L38,INVALID!T$21:AW$21,INVALID!T$19:AW$19),"")</f>
        <v/>
      </c>
      <c r="P38" s="5" t="str" cm="1">
        <f t="array" ref="P38">_xlfn.IFS(SUM(Y37:Y38)=(0+1),"(Start) Time Limit:",SUM(Y37:Y38)=(23+24),"(End) Time Limit:",TRUE,"")</f>
        <v/>
      </c>
      <c r="R38" s="12" t="str">
        <f t="shared" si="0"/>
        <v/>
      </c>
      <c r="S38" s="11"/>
      <c r="T38" s="13"/>
      <c r="U38" s="41"/>
      <c r="V38" s="23">
        <f t="shared" si="7"/>
        <v>0</v>
      </c>
      <c r="W38" s="14" cm="1">
        <f t="array" ref="W38">IFERROR(_xlfn.SWITCH(MOD(MID(W37,2,1),4)+1,1,"S1-Winter",2,"S2-Spring",3,"S3-Summer",4,"S4-Fall"),0)</f>
        <v>0</v>
      </c>
      <c r="X38" s="2">
        <f t="shared" si="1"/>
        <v>0</v>
      </c>
      <c r="Y38" s="2" cm="1">
        <f t="array" ref="Y38">IF(SUM(Y$4:Y37)&gt;0,IF(AA38="NAY",Y37,Y37+1),_xlfn.IFS(LEN(R38)&gt;0,1,COUNT(Y$4:Y37)=4,1,TRUE,0))</f>
        <v>30</v>
      </c>
      <c r="Z38" s="2" t="str">
        <f t="shared" si="2"/>
        <v/>
      </c>
      <c r="AA38" s="2" t="str">
        <f t="shared" si="3"/>
        <v/>
      </c>
      <c r="AB38" s="2">
        <f t="shared" si="4"/>
        <v>0</v>
      </c>
      <c r="AC38" s="2" t="str">
        <f t="shared" si="5"/>
        <v/>
      </c>
      <c r="AD38" s="2" t="b">
        <f t="shared" si="6"/>
        <v>0</v>
      </c>
    </row>
    <row r="39" spans="2:30" x14ac:dyDescent="0.25">
      <c r="B39" s="2" t="b">
        <f>COUNTA($F$26:I39)=4*ROWS($B$25:B38)</f>
        <v>0</v>
      </c>
      <c r="C39" s="2" t="b">
        <f>NOT(INVALID!C36)</f>
        <v>1</v>
      </c>
      <c r="D39" s="2" t="b">
        <f t="shared" si="12"/>
        <v>0</v>
      </c>
      <c r="E39" s="6">
        <f t="shared" si="10"/>
        <v>0</v>
      </c>
      <c r="F39" s="20"/>
      <c r="G39" s="20"/>
      <c r="H39" s="20"/>
      <c r="I39" s="20"/>
      <c r="J39" s="2" t="e">
        <f t="shared" si="11"/>
        <v>#N/A</v>
      </c>
      <c r="K39" s="40" t="e">
        <f>IF(D39,H39&amp;"-"&amp;_xlfn.XLOOKUP(I39,LISTS!$F$3:$F$9,LISTS!$G$3:$G$9),NA())</f>
        <v>#N/A</v>
      </c>
      <c r="L39" s="2">
        <f>IF(OR(C39,E39=0),0,_xlfn.XLOOKUP(TRUE,INVALID!T15:AW15,INVALID!T$21:AW$21))</f>
        <v>0</v>
      </c>
      <c r="M39" s="28"/>
      <c r="N39" s="21" t="str">
        <f>IF(L39&gt;0,_xlfn.XLOOKUP(L39,INVALID!T$21:AW$21,INVALID!T$19:AW$19),"")</f>
        <v/>
      </c>
      <c r="P39" s="5" t="str" cm="1">
        <f t="array" ref="P39">_xlfn.IFS(SUM(Y38:Y39)=(0+1),"(Start) Time Limit:",SUM(Y38:Y39)=(23+24),"(End) Time Limit:",TRUE,"")</f>
        <v/>
      </c>
      <c r="R39" s="12" t="str">
        <f t="shared" si="0"/>
        <v/>
      </c>
      <c r="S39" s="11"/>
      <c r="T39" s="13"/>
      <c r="U39" s="41"/>
      <c r="V39" s="23">
        <f t="shared" si="7"/>
        <v>0</v>
      </c>
      <c r="W39" s="14" cm="1">
        <f t="array" ref="W39">IFERROR(_xlfn.SWITCH(MOD(MID(W38,2,1),4)+1,1,"S1-Winter",2,"S2-Spring",3,"S3-Summer",4,"S4-Fall"),0)</f>
        <v>0</v>
      </c>
      <c r="X39" s="2">
        <f t="shared" si="1"/>
        <v>0</v>
      </c>
      <c r="Y39" s="2" cm="1">
        <f t="array" ref="Y39">IF(SUM(Y$4:Y38)&gt;0,IF(AA39="NAY",Y38,Y38+1),_xlfn.IFS(LEN(R39)&gt;0,1,COUNT(Y$4:Y38)=4,1,TRUE,0))</f>
        <v>31</v>
      </c>
      <c r="Z39" s="2" t="str">
        <f t="shared" si="2"/>
        <v/>
      </c>
      <c r="AA39" s="2" t="str">
        <f t="shared" si="3"/>
        <v/>
      </c>
      <c r="AB39" s="2">
        <f t="shared" si="4"/>
        <v>0</v>
      </c>
      <c r="AC39" s="2" t="str">
        <f t="shared" si="5"/>
        <v/>
      </c>
      <c r="AD39" s="2" t="b">
        <f t="shared" si="6"/>
        <v>0</v>
      </c>
    </row>
    <row r="40" spans="2:30" x14ac:dyDescent="0.25">
      <c r="B40" s="2" t="b">
        <f>COUNTA($F$26:I40)=4*ROWS($B$25:B39)</f>
        <v>0</v>
      </c>
      <c r="C40" s="2" t="b">
        <f>NOT(INVALID!C37)</f>
        <v>1</v>
      </c>
      <c r="D40" s="2" t="b">
        <f t="shared" si="12"/>
        <v>0</v>
      </c>
      <c r="E40" s="6">
        <f t="shared" si="10"/>
        <v>0</v>
      </c>
      <c r="F40" s="20"/>
      <c r="G40" s="20"/>
      <c r="H40" s="20"/>
      <c r="I40" s="20"/>
      <c r="J40" s="2" t="e">
        <f t="shared" si="11"/>
        <v>#N/A</v>
      </c>
      <c r="K40" s="40" t="e">
        <f>IF(D40,H40&amp;"-"&amp;_xlfn.XLOOKUP(I40,LISTS!$F$3:$F$9,LISTS!$G$3:$G$9),NA())</f>
        <v>#N/A</v>
      </c>
      <c r="L40" s="2">
        <f>IF(OR(C40,E40=0),0,_xlfn.XLOOKUP(TRUE,INVALID!T16:AW16,INVALID!T$21:AW$21))</f>
        <v>0</v>
      </c>
      <c r="M40" s="28"/>
      <c r="N40" s="21" t="str">
        <f>IF(L40&gt;0,_xlfn.XLOOKUP(L40,INVALID!T$21:AW$21,INVALID!T$19:AW$19),"")</f>
        <v/>
      </c>
      <c r="P40" s="5" t="str" cm="1">
        <f t="array" ref="P40">_xlfn.IFS(SUM(Y39:Y40)=(0+1),"(Start) Time Limit:",SUM(Y39:Y40)=(23+24),"(End) Time Limit:",TRUE,"")</f>
        <v/>
      </c>
      <c r="R40" s="12" t="str">
        <f t="shared" si="0"/>
        <v/>
      </c>
      <c r="S40" s="11"/>
      <c r="T40" s="13"/>
      <c r="U40" s="41"/>
      <c r="V40" s="23">
        <f t="shared" si="7"/>
        <v>0</v>
      </c>
      <c r="W40" s="14" cm="1">
        <f t="array" ref="W40">IFERROR(_xlfn.SWITCH(MOD(MID(W39,2,1),4)+1,1,"S1-Winter",2,"S2-Spring",3,"S3-Summer",4,"S4-Fall"),0)</f>
        <v>0</v>
      </c>
      <c r="X40" s="2">
        <f t="shared" si="1"/>
        <v>0</v>
      </c>
      <c r="Y40" s="2" cm="1">
        <f t="array" ref="Y40">IF(SUM(Y$4:Y39)&gt;0,IF(AA40="NAY",Y39,Y39+1),_xlfn.IFS(LEN(R40)&gt;0,1,COUNT(Y$4:Y39)=4,1,TRUE,0))</f>
        <v>32</v>
      </c>
      <c r="Z40" s="2" t="str">
        <f t="shared" si="2"/>
        <v/>
      </c>
      <c r="AA40" s="2" t="str">
        <f t="shared" si="3"/>
        <v/>
      </c>
      <c r="AB40" s="2">
        <f t="shared" si="4"/>
        <v>0</v>
      </c>
      <c r="AC40" s="2" t="str">
        <f t="shared" si="5"/>
        <v/>
      </c>
      <c r="AD40" s="2" t="b">
        <f t="shared" si="6"/>
        <v>0</v>
      </c>
    </row>
    <row r="41" spans="2:30" x14ac:dyDescent="0.25">
      <c r="B41" s="2" t="b">
        <f>COUNTA($F$26:I41)=4*ROWS($B$25:B40)</f>
        <v>0</v>
      </c>
      <c r="C41" s="2" t="b">
        <f>NOT(INVALID!C38)</f>
        <v>1</v>
      </c>
      <c r="D41" s="2" t="b">
        <f t="shared" ref="D41:D47" si="13">AND(B41:C41)</f>
        <v>0</v>
      </c>
      <c r="E41" s="6">
        <f t="shared" si="10"/>
        <v>0</v>
      </c>
      <c r="F41" s="20"/>
      <c r="G41" s="20"/>
      <c r="H41" s="20"/>
      <c r="I41" s="20"/>
      <c r="J41" s="2" t="e">
        <f t="shared" si="11"/>
        <v>#N/A</v>
      </c>
      <c r="K41" s="40" t="e">
        <f>IF(D41,H41&amp;"-"&amp;_xlfn.XLOOKUP(I41,LISTS!$F$3:$F$9,LISTS!$G$3:$G$9),NA())</f>
        <v>#N/A</v>
      </c>
      <c r="L41" s="2">
        <f>IF(OR(C41,E41=0),0,_xlfn.XLOOKUP(TRUE,INVALID!T17:AW17,INVALID!T$21:AW$21))</f>
        <v>0</v>
      </c>
      <c r="M41" s="28"/>
      <c r="N41" s="21" t="str">
        <f>IF(L41&gt;0,_xlfn.XLOOKUP(L41,INVALID!T$21:AW$21,INVALID!T$19:AW$19),"")</f>
        <v/>
      </c>
      <c r="P41" s="4"/>
      <c r="R41" s="4"/>
      <c r="U41" s="4"/>
      <c r="V41" s="4"/>
      <c r="W41" s="4"/>
    </row>
    <row r="42" spans="2:30" x14ac:dyDescent="0.25">
      <c r="B42" s="2" t="b">
        <f>COUNTA($F$26:I42)=4*ROWS($B$25:B41)</f>
        <v>0</v>
      </c>
      <c r="C42" s="2" t="b">
        <f>NOT(INVALID!C39)</f>
        <v>1</v>
      </c>
      <c r="D42" s="2" t="b">
        <f t="shared" si="13"/>
        <v>0</v>
      </c>
      <c r="E42" s="6">
        <f t="shared" si="10"/>
        <v>0</v>
      </c>
      <c r="F42" s="20"/>
      <c r="G42" s="20"/>
      <c r="H42" s="20"/>
      <c r="I42" s="20"/>
      <c r="J42" s="2" t="e">
        <f t="shared" si="11"/>
        <v>#N/A</v>
      </c>
      <c r="K42" s="40" t="e">
        <f>IF(D42,H42&amp;"-"&amp;_xlfn.XLOOKUP(I42,LISTS!$F$3:$F$9,LISTS!$G$3:$G$9),NA())</f>
        <v>#N/A</v>
      </c>
      <c r="L42" s="2">
        <f>IF(OR(C42,E42=0),0,_xlfn.XLOOKUP(TRUE,INVALID!T18:AW18,INVALID!T$21:AW$21))</f>
        <v>0</v>
      </c>
      <c r="M42" s="28"/>
      <c r="N42" s="21" t="str">
        <f>IF(L42&gt;0,_xlfn.XLOOKUP(L42,INVALID!T$21:AW$21,INVALID!T$19:AW$19),"")</f>
        <v/>
      </c>
      <c r="P42" s="4"/>
      <c r="R42" s="4"/>
      <c r="U42" s="4"/>
      <c r="V42" s="4"/>
      <c r="W42" s="4"/>
    </row>
    <row r="43" spans="2:30" x14ac:dyDescent="0.25">
      <c r="B43" s="2" t="b">
        <f>COUNTA($F$26:I43)=4*ROWS($B$25:B42)</f>
        <v>0</v>
      </c>
      <c r="C43" s="2" t="b">
        <f>NOT(INVALID!C40)</f>
        <v>1</v>
      </c>
      <c r="D43" s="2" t="b">
        <f t="shared" si="13"/>
        <v>0</v>
      </c>
      <c r="E43" s="6">
        <f t="shared" si="10"/>
        <v>0</v>
      </c>
      <c r="F43" s="20"/>
      <c r="G43" s="20"/>
      <c r="H43" s="20"/>
      <c r="I43" s="20"/>
      <c r="J43" s="2" t="e">
        <f t="shared" si="11"/>
        <v>#N/A</v>
      </c>
      <c r="K43" s="40" t="e">
        <f>IF(D43,H43&amp;"-"&amp;_xlfn.XLOOKUP(I43,LISTS!$F$3:$F$9,LISTS!$G$3:$G$9),NA())</f>
        <v>#N/A</v>
      </c>
      <c r="L43" s="2">
        <f>IF(OR(C43,E43=0),0,_xlfn.XLOOKUP(TRUE,INVALID!T19:AW19,INVALID!T$21:AW$21))</f>
        <v>0</v>
      </c>
      <c r="M43" s="28"/>
      <c r="N43" s="21" t="str">
        <f>IF(L43&gt;0,_xlfn.XLOOKUP(L43,INVALID!T$21:AW$21,INVALID!T$19:AW$19),"")</f>
        <v/>
      </c>
      <c r="P43" s="4"/>
      <c r="R43" s="4"/>
      <c r="U43" s="4"/>
      <c r="V43" s="4"/>
      <c r="W43" s="4"/>
    </row>
    <row r="44" spans="2:30" x14ac:dyDescent="0.25">
      <c r="B44" s="2" t="b">
        <f>COUNTA($F$26:I44)=4*ROWS($B$25:B43)</f>
        <v>0</v>
      </c>
      <c r="C44" s="2" t="b">
        <f>NOT(INVALID!C41)</f>
        <v>1</v>
      </c>
      <c r="D44" s="2" t="b">
        <f t="shared" si="13"/>
        <v>0</v>
      </c>
      <c r="E44" s="6">
        <f t="shared" si="10"/>
        <v>0</v>
      </c>
      <c r="F44" s="20"/>
      <c r="G44" s="20"/>
      <c r="H44" s="20"/>
      <c r="I44" s="20"/>
      <c r="J44" s="2" t="e">
        <f t="shared" si="11"/>
        <v>#N/A</v>
      </c>
      <c r="K44" s="40" t="e">
        <f>IF(D44,H44&amp;"-"&amp;_xlfn.XLOOKUP(I44,LISTS!$F$3:$F$9,LISTS!$G$3:$G$9),NA())</f>
        <v>#N/A</v>
      </c>
      <c r="L44" s="2">
        <f>IF(OR(C44,E44=0),0,_xlfn.XLOOKUP(TRUE,INVALID!T41:AW41,INVALID!T$21:AW$21))</f>
        <v>0</v>
      </c>
      <c r="M44" s="28"/>
      <c r="N44" s="21" t="str">
        <f>IF(L44&gt;0,_xlfn.XLOOKUP(L44,INVALID!T$21:AW$21,INVALID!T$19:AW$19),"")</f>
        <v/>
      </c>
      <c r="P44" s="4"/>
      <c r="R44" s="4"/>
      <c r="U44" s="4"/>
      <c r="V44" s="4"/>
      <c r="W44" s="4"/>
    </row>
    <row r="45" spans="2:30" x14ac:dyDescent="0.25">
      <c r="B45" s="2" t="b">
        <f>COUNTA($F$26:I45)=4*ROWS($B$25:B44)</f>
        <v>0</v>
      </c>
      <c r="C45" s="2" t="b">
        <f>NOT(INVALID!C42)</f>
        <v>1</v>
      </c>
      <c r="D45" s="2" t="b">
        <f t="shared" si="13"/>
        <v>0</v>
      </c>
      <c r="E45" s="6">
        <f t="shared" si="10"/>
        <v>0</v>
      </c>
      <c r="F45" s="20"/>
      <c r="G45" s="20"/>
      <c r="H45" s="20"/>
      <c r="I45" s="20"/>
      <c r="J45" s="2" t="e">
        <f t="shared" si="11"/>
        <v>#N/A</v>
      </c>
      <c r="K45" s="40" t="e">
        <f>IF(D45,H45&amp;"-"&amp;_xlfn.XLOOKUP(I45,LISTS!$F$3:$F$9,LISTS!$G$3:$G$9),NA())</f>
        <v>#N/A</v>
      </c>
      <c r="L45" s="2">
        <f>IF(OR(C45,E45=0),0,_xlfn.XLOOKUP(TRUE,INVALID!T42:AW42,INVALID!T$21:AW$21))</f>
        <v>0</v>
      </c>
      <c r="M45" s="28"/>
      <c r="N45" s="21" t="str">
        <f>IF(L45&gt;0,_xlfn.XLOOKUP(L45,INVALID!T$21:AW$21,INVALID!T$19:AW$19),"")</f>
        <v/>
      </c>
    </row>
    <row r="46" spans="2:30" x14ac:dyDescent="0.25">
      <c r="B46" s="2" t="b">
        <f>COUNTA($F$26:I46)=4*ROWS($B$25:B45)</f>
        <v>0</v>
      </c>
      <c r="C46" s="2" t="b">
        <f>NOT(INVALID!C43)</f>
        <v>1</v>
      </c>
      <c r="D46" s="2" t="b">
        <f t="shared" si="13"/>
        <v>0</v>
      </c>
      <c r="E46" s="6">
        <f t="shared" si="10"/>
        <v>0</v>
      </c>
      <c r="F46" s="20"/>
      <c r="G46" s="20"/>
      <c r="H46" s="20"/>
      <c r="I46" s="20"/>
      <c r="J46" s="2" t="e">
        <f t="shared" si="11"/>
        <v>#N/A</v>
      </c>
      <c r="K46" s="40" t="e">
        <f>IF(D46,H46&amp;"-"&amp;_xlfn.XLOOKUP(I46,LISTS!$F$3:$F$9,LISTS!$G$3:$G$9),NA())</f>
        <v>#N/A</v>
      </c>
      <c r="L46" s="2">
        <f>IF(OR(C46,E46=0),0,_xlfn.XLOOKUP(TRUE,INVALID!T43:AW43,INVALID!T$21:AW$21))</f>
        <v>0</v>
      </c>
      <c r="M46" s="28"/>
      <c r="N46" s="21" t="str">
        <f>IF(L46&gt;0,_xlfn.XLOOKUP(L46,INVALID!T$21:AW$21,INVALID!T$19:AW$19),"")</f>
        <v/>
      </c>
      <c r="P46" s="4"/>
      <c r="R46" s="4"/>
      <c r="U46" s="4"/>
      <c r="V46" s="4"/>
      <c r="W46" s="4"/>
    </row>
    <row r="47" spans="2:30" x14ac:dyDescent="0.25">
      <c r="B47" s="2" t="b">
        <f>COUNTA($F$26:I47)=4*ROWS($B$25:B46)</f>
        <v>0</v>
      </c>
      <c r="C47" s="2" t="b">
        <f>NOT(INVALID!C44)</f>
        <v>1</v>
      </c>
      <c r="D47" s="2" t="b">
        <f t="shared" si="13"/>
        <v>0</v>
      </c>
      <c r="E47" s="6">
        <f t="shared" si="10"/>
        <v>0</v>
      </c>
      <c r="F47" s="20"/>
      <c r="G47" s="20"/>
      <c r="H47" s="20"/>
      <c r="I47" s="20"/>
      <c r="J47" s="2" t="e">
        <f t="shared" si="11"/>
        <v>#N/A</v>
      </c>
      <c r="K47" s="40" t="e">
        <f>IF(D47,H47&amp;"-"&amp;_xlfn.XLOOKUP(I47,LISTS!$F$3:$F$9,LISTS!$G$3:$G$9),NA())</f>
        <v>#N/A</v>
      </c>
      <c r="L47" s="2">
        <f>IF(OR(C47,E47=0),0,_xlfn.XLOOKUP(TRUE,INVALID!T44:AW44,INVALID!T$21:AW$21))</f>
        <v>0</v>
      </c>
      <c r="M47" s="28"/>
      <c r="N47" s="21" t="str">
        <f>IF(L47&gt;0,_xlfn.XLOOKUP(L47,INVALID!T$21:AW$21,INVALID!T$19:AW$19),"")</f>
        <v/>
      </c>
    </row>
    <row r="48" spans="2:30" x14ac:dyDescent="0.25">
      <c r="B48" s="2" t="b">
        <f>COUNTA($F$26:I48)=4*ROWS($B$25:B47)</f>
        <v>0</v>
      </c>
      <c r="C48" s="2" t="b">
        <f>NOT(INVALID!C45)</f>
        <v>1</v>
      </c>
      <c r="D48" s="2" t="b">
        <f t="shared" ref="D48:D52" si="14">AND(B48:C48)</f>
        <v>0</v>
      </c>
      <c r="E48" s="6">
        <f t="shared" si="10"/>
        <v>0</v>
      </c>
      <c r="F48" s="20"/>
      <c r="G48" s="20"/>
      <c r="H48" s="20"/>
      <c r="I48" s="20"/>
      <c r="J48" s="2" t="e">
        <f t="shared" si="11"/>
        <v>#N/A</v>
      </c>
      <c r="K48" s="40" t="e">
        <f>IF(D48,H48&amp;"-"&amp;_xlfn.XLOOKUP(I48,LISTS!$F$3:$F$9,LISTS!$G$3:$G$9),NA())</f>
        <v>#N/A</v>
      </c>
      <c r="L48" s="2">
        <f>IF(OR(C48,E48=0),0,_xlfn.XLOOKUP(TRUE,INVALID!T45:AW45,INVALID!T$21:AW$21))</f>
        <v>0</v>
      </c>
      <c r="M48" s="28"/>
      <c r="N48" s="21" t="str">
        <f>IF(L48&gt;0,_xlfn.XLOOKUP(L48,INVALID!T$21:AW$21,INVALID!T$19:AW$19),"")</f>
        <v/>
      </c>
    </row>
    <row r="49" spans="2:18" x14ac:dyDescent="0.25">
      <c r="B49" s="2" t="b">
        <f>COUNTA($F$26:I49)=4*ROWS($B$25:B48)</f>
        <v>0</v>
      </c>
      <c r="C49" s="2" t="b">
        <f>NOT(INVALID!C46)</f>
        <v>1</v>
      </c>
      <c r="D49" s="2" t="b">
        <f t="shared" si="14"/>
        <v>0</v>
      </c>
      <c r="E49" s="6">
        <f t="shared" si="10"/>
        <v>0</v>
      </c>
      <c r="F49" s="20"/>
      <c r="G49" s="20"/>
      <c r="H49" s="20"/>
      <c r="I49" s="20"/>
      <c r="J49" s="2" t="e">
        <f t="shared" si="11"/>
        <v>#N/A</v>
      </c>
      <c r="K49" s="40" t="e">
        <f>IF(D49,H49&amp;"-"&amp;_xlfn.XLOOKUP(I49,LISTS!$F$3:$F$9,LISTS!$G$3:$G$9),NA())</f>
        <v>#N/A</v>
      </c>
      <c r="L49" s="2">
        <f>IF(OR(C49,E49=0),0,_xlfn.XLOOKUP(TRUE,INVALID!T46:AW46,INVALID!T$21:AW$21))</f>
        <v>0</v>
      </c>
      <c r="M49" s="28"/>
      <c r="N49" s="21" t="str">
        <f>IF(L49&gt;0,_xlfn.XLOOKUP(L49,INVALID!T$21:AW$21,INVALID!T$19:AW$19),"")</f>
        <v/>
      </c>
    </row>
    <row r="50" spans="2:18" x14ac:dyDescent="0.25">
      <c r="B50" s="2" t="b">
        <f>COUNTA($F$26:I50)=4*ROWS($B$25:B49)</f>
        <v>0</v>
      </c>
      <c r="C50" s="2" t="b">
        <f>NOT(INVALID!C47)</f>
        <v>1</v>
      </c>
      <c r="D50" s="2" t="b">
        <f t="shared" si="14"/>
        <v>0</v>
      </c>
      <c r="E50" s="6">
        <f t="shared" si="10"/>
        <v>0</v>
      </c>
      <c r="F50" s="20"/>
      <c r="G50" s="20"/>
      <c r="H50" s="20"/>
      <c r="I50" s="20"/>
      <c r="J50" s="2" t="e">
        <f t="shared" si="11"/>
        <v>#N/A</v>
      </c>
      <c r="K50" s="40" t="e">
        <f>IF(D50,H50&amp;"-"&amp;_xlfn.XLOOKUP(I50,LISTS!$F$3:$F$9,LISTS!$G$3:$G$9),NA())</f>
        <v>#N/A</v>
      </c>
      <c r="L50" s="2">
        <f>IF(OR(C50,E50=0),0,_xlfn.XLOOKUP(TRUE,INVALID!T47:AW47,INVALID!T$21:AW$21))</f>
        <v>0</v>
      </c>
      <c r="M50" s="28"/>
      <c r="N50" s="21" t="str">
        <f>IF(L50&gt;0,_xlfn.XLOOKUP(L50,INVALID!T$21:AW$21,INVALID!T$19:AW$19),"")</f>
        <v/>
      </c>
    </row>
    <row r="51" spans="2:18" x14ac:dyDescent="0.25">
      <c r="B51" s="2" t="b">
        <f>COUNTA($F$26:I51)=4*ROWS($B$25:B50)</f>
        <v>0</v>
      </c>
      <c r="C51" s="2" t="b">
        <f>NOT(INVALID!C48)</f>
        <v>1</v>
      </c>
      <c r="D51" s="2" t="b">
        <f t="shared" si="14"/>
        <v>0</v>
      </c>
      <c r="E51" s="6">
        <f t="shared" si="10"/>
        <v>0</v>
      </c>
      <c r="F51" s="20"/>
      <c r="G51" s="20"/>
      <c r="H51" s="20"/>
      <c r="I51" s="20"/>
      <c r="J51" s="2" t="e">
        <f t="shared" si="11"/>
        <v>#N/A</v>
      </c>
      <c r="K51" s="40" t="e">
        <f>IF(D51,H51&amp;"-"&amp;_xlfn.XLOOKUP(I51,LISTS!$F$3:$F$9,LISTS!$G$3:$G$9),NA())</f>
        <v>#N/A</v>
      </c>
      <c r="L51" s="2">
        <f>IF(OR(C51,E51=0),0,_xlfn.XLOOKUP(TRUE,INVALID!T48:AW48,INVALID!T$21:AW$21))</f>
        <v>0</v>
      </c>
      <c r="M51" s="28"/>
      <c r="N51" s="21" t="str">
        <f>IF(L51&gt;0,_xlfn.XLOOKUP(L51,INVALID!T$21:AW$21,INVALID!T$19:AW$19),"")</f>
        <v/>
      </c>
      <c r="P51"/>
      <c r="Q51"/>
      <c r="R51"/>
    </row>
    <row r="52" spans="2:18" x14ac:dyDescent="0.25">
      <c r="B52" s="2" t="b">
        <f>COUNTA($F$26:I52)=4*ROWS($B$25:B51)</f>
        <v>0</v>
      </c>
      <c r="C52" s="2" t="b">
        <f>NOT(INVALID!C49)</f>
        <v>1</v>
      </c>
      <c r="D52" s="2" t="b">
        <f t="shared" si="14"/>
        <v>0</v>
      </c>
      <c r="E52" s="6">
        <f t="shared" si="10"/>
        <v>0</v>
      </c>
      <c r="F52" s="20"/>
      <c r="G52" s="20"/>
      <c r="H52" s="20"/>
      <c r="I52" s="20"/>
      <c r="J52" s="2" t="e">
        <f t="shared" si="11"/>
        <v>#N/A</v>
      </c>
      <c r="K52" s="40" t="e">
        <f>IF(D52,H52&amp;"-"&amp;_xlfn.XLOOKUP(I52,LISTS!$F$3:$F$9,LISTS!$G$3:$G$9),NA())</f>
        <v>#N/A</v>
      </c>
      <c r="L52" s="2">
        <f>IF(OR(C52,E52=0),0,_xlfn.XLOOKUP(TRUE,INVALID!T49:AW49,INVALID!T$21:AW$21))</f>
        <v>0</v>
      </c>
      <c r="M52" s="28"/>
      <c r="N52" s="21" t="str">
        <f>IF(L52&gt;0,_xlfn.XLOOKUP(L52,INVALID!T$21:AW$21,INVALID!T$19:AW$19),"")</f>
        <v/>
      </c>
      <c r="P52"/>
      <c r="Q52"/>
      <c r="R52"/>
    </row>
    <row r="53" spans="2:18" x14ac:dyDescent="0.25">
      <c r="B53" s="2" t="b">
        <f>COUNTA($F$26:I53)=4*ROWS($B$25:B52)</f>
        <v>0</v>
      </c>
      <c r="C53" s="2" t="b">
        <f>NOT(INVALID!C50)</f>
        <v>1</v>
      </c>
      <c r="D53" s="2" t="b">
        <f t="shared" ref="D53:D55" si="15">AND(B53:C53)</f>
        <v>0</v>
      </c>
      <c r="E53" s="6">
        <f t="shared" ref="E53:E55" si="16">IF(E52=0,0,IF(D52,E52+1,0))</f>
        <v>0</v>
      </c>
      <c r="F53" s="20"/>
      <c r="G53" s="20"/>
      <c r="H53" s="20"/>
      <c r="I53" s="20"/>
      <c r="J53" s="2" t="e">
        <f t="shared" si="11"/>
        <v>#N/A</v>
      </c>
      <c r="K53" s="40" t="e">
        <f>IF(D53,H53&amp;"-"&amp;_xlfn.XLOOKUP(I53,LISTS!$F$3:$F$9,LISTS!$G$3:$G$9),NA())</f>
        <v>#N/A</v>
      </c>
      <c r="L53" s="2">
        <f>IF(OR(C53,E53=0),0,_xlfn.XLOOKUP(TRUE,INVALID!T50:AW50,INVALID!T$21:AW$21))</f>
        <v>0</v>
      </c>
      <c r="M53" s="28"/>
      <c r="N53" s="21" t="str">
        <f>IF(L53&gt;0,_xlfn.XLOOKUP(L53,INVALID!T$21:AW$21,INVALID!T$19:AW$19),"")</f>
        <v/>
      </c>
      <c r="P53"/>
      <c r="Q53"/>
      <c r="R53"/>
    </row>
    <row r="54" spans="2:18" x14ac:dyDescent="0.25">
      <c r="B54" s="2" t="b">
        <f>COUNTA($F$26:I54)=4*ROWS($B$25:B53)</f>
        <v>0</v>
      </c>
      <c r="C54" s="2" t="b">
        <f>NOT(INVALID!C51)</f>
        <v>1</v>
      </c>
      <c r="D54" s="2" t="b">
        <f t="shared" si="15"/>
        <v>0</v>
      </c>
      <c r="E54" s="6">
        <f t="shared" si="16"/>
        <v>0</v>
      </c>
      <c r="F54" s="20"/>
      <c r="G54" s="20"/>
      <c r="H54" s="20"/>
      <c r="I54" s="20"/>
      <c r="J54" s="2" t="e">
        <f t="shared" si="11"/>
        <v>#N/A</v>
      </c>
      <c r="K54" s="40" t="e">
        <f>IF(D54,H54&amp;"-"&amp;_xlfn.XLOOKUP(I54,LISTS!$F$3:$F$9,LISTS!$G$3:$G$9),NA())</f>
        <v>#N/A</v>
      </c>
      <c r="L54" s="2">
        <f>IF(OR(C54,E54=0),0,_xlfn.XLOOKUP(TRUE,INVALID!T51:AW51,INVALID!T$21:AW$21))</f>
        <v>0</v>
      </c>
      <c r="M54" s="28"/>
      <c r="N54" s="21" t="str">
        <f>IF(L54&gt;0,_xlfn.XLOOKUP(L54,INVALID!T$21:AW$21,INVALID!T$19:AW$19),"")</f>
        <v/>
      </c>
      <c r="P54"/>
      <c r="Q54"/>
      <c r="R54"/>
    </row>
    <row r="55" spans="2:18" x14ac:dyDescent="0.25">
      <c r="B55" s="2" t="b">
        <f>COUNTA($F$26:I55)=4*ROWS($B$25:B54)</f>
        <v>0</v>
      </c>
      <c r="C55" s="2" t="b">
        <f>NOT(INVALID!C52)</f>
        <v>1</v>
      </c>
      <c r="D55" s="2" t="b">
        <f t="shared" si="15"/>
        <v>0</v>
      </c>
      <c r="E55" s="6">
        <f t="shared" si="16"/>
        <v>0</v>
      </c>
      <c r="F55" s="20"/>
      <c r="G55" s="20"/>
      <c r="H55" s="20"/>
      <c r="I55" s="20"/>
      <c r="J55" s="2" t="e">
        <f t="shared" si="11"/>
        <v>#N/A</v>
      </c>
      <c r="K55" s="40" t="e">
        <f>IF(D55,H55&amp;"-"&amp;_xlfn.XLOOKUP(I55,LISTS!$F$3:$F$9,LISTS!$G$3:$G$9),NA())</f>
        <v>#N/A</v>
      </c>
      <c r="L55" s="2">
        <f>IF(OR(C55,E55=0),0,_xlfn.XLOOKUP(TRUE,INVALID!T52:AW52,INVALID!T$21:AW$21))</f>
        <v>0</v>
      </c>
      <c r="M55" s="28"/>
      <c r="N55" s="21" t="str">
        <f>IF(L55&gt;0,_xlfn.XLOOKUP(L55,INVALID!T$21:AW$21,INVALID!T$19:AW$19),"")</f>
        <v/>
      </c>
    </row>
  </sheetData>
  <mergeCells count="9">
    <mergeCell ref="U29:U32"/>
    <mergeCell ref="U33:U36"/>
    <mergeCell ref="U37:U40"/>
    <mergeCell ref="U5:U8"/>
    <mergeCell ref="U9:U12"/>
    <mergeCell ref="U13:U16"/>
    <mergeCell ref="U17:U20"/>
    <mergeCell ref="U21:U24"/>
    <mergeCell ref="U25:U28"/>
  </mergeCells>
  <conditionalFormatting sqref="U5:U40">
    <cfRule type="expression" dxfId="14" priority="23">
      <formula>ISODD(U5)</formula>
    </cfRule>
  </conditionalFormatting>
  <conditionalFormatting sqref="F18:G18">
    <cfRule type="containsBlanks" dxfId="13" priority="22">
      <formula>LEN(TRIM(F18))=0</formula>
    </cfRule>
  </conditionalFormatting>
  <conditionalFormatting sqref="E26:I55">
    <cfRule type="expression" dxfId="12" priority="4">
      <formula>$E26=0</formula>
    </cfRule>
  </conditionalFormatting>
  <conditionalFormatting sqref="R5:R40">
    <cfRule type="expression" dxfId="11" priority="5">
      <formula>AND(SUM(Y4:Y5)&gt;=(24+25),AB5&gt;0)</formula>
    </cfRule>
    <cfRule type="expression" dxfId="10" priority="14">
      <formula>LEN(Z5)&gt;0</formula>
    </cfRule>
    <cfRule type="expression" dxfId="9" priority="15">
      <formula>AB5&gt;0</formula>
    </cfRule>
    <cfRule type="expression" dxfId="8" priority="16">
      <formula>AB5=1</formula>
    </cfRule>
  </conditionalFormatting>
  <conditionalFormatting sqref="Q5:S40">
    <cfRule type="expression" dxfId="7" priority="17">
      <formula>$P5="(Start) Time Limit:"</formula>
    </cfRule>
    <cfRule type="expression" dxfId="6" priority="18">
      <formula>$P5="(End) Time Limit:"</formula>
    </cfRule>
  </conditionalFormatting>
  <conditionalFormatting sqref="V5:W40">
    <cfRule type="expression" dxfId="5" priority="13">
      <formula>V5=0</formula>
    </cfRule>
  </conditionalFormatting>
  <conditionalFormatting sqref="F26:I55">
    <cfRule type="expression" dxfId="4" priority="26">
      <formula>AND($E26&gt;0,ISBLANK(F26))</formula>
    </cfRule>
  </conditionalFormatting>
  <conditionalFormatting sqref="E20">
    <cfRule type="expression" dxfId="3" priority="1">
      <formula>COUNTIF($AD$5:$AD$40,TRUE)=0</formula>
    </cfRule>
  </conditionalFormatting>
  <dataValidations count="7">
    <dataValidation type="list" allowBlank="1" showInputMessage="1" showErrorMessage="1" sqref="F18" xr:uid="{2FC561EC-0391-48A7-A1AD-B18323F99006}">
      <formula1>INDIRECT("LISTS!J"&amp;E18+2&amp;":S"&amp;E18+2)</formula1>
    </dataValidation>
    <dataValidation type="list" allowBlank="1" showInputMessage="1" showErrorMessage="1" sqref="G18" xr:uid="{79CAF807-0873-47A0-8CF1-0EAB95A6C05F}">
      <formula1>SESSION</formula1>
    </dataValidation>
    <dataValidation type="list" allowBlank="1" showInputMessage="1" showErrorMessage="1" sqref="H18" xr:uid="{DA2517E6-B969-49A1-90C8-486DC9CCEF3C}">
      <formula1>EXEMPT</formula1>
    </dataValidation>
    <dataValidation type="list" allowBlank="1" showInputMessage="1" showErrorMessage="1" sqref="H26:H55" xr:uid="{477195B0-413B-45D4-828E-D98D3EF4B00C}">
      <formula1>IF($E26&gt;0,MODULE,INDIRECT("NULL"))</formula1>
    </dataValidation>
    <dataValidation type="list" allowBlank="1" showInputMessage="1" showErrorMessage="1" sqref="I26:I55" xr:uid="{4D9D9D72-37E6-4C9E-A99A-99FD1D2A3E62}">
      <formula1>IF($E26&gt;0,IF($H26="NAY",NAY,TYPE),INDIRECT("NULL"))</formula1>
    </dataValidation>
    <dataValidation type="list" allowBlank="1" showInputMessage="1" showErrorMessage="1" sqref="G26:G55" xr:uid="{9455A02E-B00B-4C2B-B89A-5F01340A5425}">
      <formula1>IF($E26&gt;0,SESSION,INDIRECT("NULL"))</formula1>
    </dataValidation>
    <dataValidation type="list" allowBlank="1" showInputMessage="1" showErrorMessage="1" sqref="F26:F55" xr:uid="{882B6FCE-973C-46BF-8265-60E194539C93}">
      <formula1>IF($E26&gt;0,INDIRECT("LISTS!J"&amp;E26+2&amp;":S"&amp;E26+2),INDIRECT("NULL"))</formula1>
    </dataValidation>
  </dataValidations>
  <hyperlinks>
    <hyperlink ref="I6" r:id="rId1" xr:uid="{B4BBEF77-1C7A-454C-B569-D3585F8961B8}"/>
    <hyperlink ref="E9" r:id="rId2" xr:uid="{DFD2E8A6-F1D1-495F-98D3-B0CD23866D2D}"/>
    <hyperlink ref="G25" r:id="rId3" xr:uid="{77DE8161-B64C-4882-97BB-EAD7C375847C}"/>
    <hyperlink ref="H25" r:id="rId4" xr:uid="{78100BE8-4593-43DA-88FD-8E20B3F80FAE}"/>
    <hyperlink ref="I25" r:id="rId5" xr:uid="{82EB5ACD-699A-4BCC-BFE5-AD92F2DFBA6A}"/>
  </hyperlinks>
  <pageMargins left="0.7" right="0.7" top="0.75" bottom="0.75" header="0.3" footer="0.3"/>
  <pageSetup orientation="portrait" r:id="rId6"/>
  <drawing r:id="rId7"/>
  <legacy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5ED07562-AF41-43F5-BC5B-87864AB8D6ED}">
            <xm:f>AND($E26&gt;0,INVALID!O23)</xm:f>
            <x14:dxf>
              <fill>
                <patternFill>
                  <bgColor theme="5" tint="0.59996337778862885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F26:I55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6D44-CBEB-4E9E-9958-FC76B9E7A6A2}">
  <dimension ref="A1:S32"/>
  <sheetViews>
    <sheetView workbookViewId="0">
      <selection activeCell="N36" sqref="N36"/>
    </sheetView>
  </sheetViews>
  <sheetFormatPr defaultRowHeight="15" x14ac:dyDescent="0.25"/>
  <cols>
    <col min="1" max="1" width="12" customWidth="1"/>
    <col min="2" max="2" width="3.7109375" customWidth="1"/>
    <col min="3" max="3" width="10.85546875" customWidth="1"/>
    <col min="7" max="7" width="3.7109375" customWidth="1"/>
  </cols>
  <sheetData>
    <row r="1" spans="1:19" s="1" customFormat="1" x14ac:dyDescent="0.25">
      <c r="A1" s="1" t="s">
        <v>20</v>
      </c>
      <c r="C1" s="1" t="s">
        <v>8</v>
      </c>
      <c r="D1" s="1" t="s">
        <v>31</v>
      </c>
      <c r="E1" s="1" t="s">
        <v>32</v>
      </c>
      <c r="F1" s="1" t="s">
        <v>68</v>
      </c>
      <c r="I1" s="1" t="s">
        <v>69</v>
      </c>
    </row>
    <row r="2" spans="1:19" x14ac:dyDescent="0.25">
      <c r="I2">
        <v>0</v>
      </c>
      <c r="K2">
        <f ca="1">YEAR(TODAY())</f>
        <v>2021</v>
      </c>
      <c r="L2">
        <f ca="1">K2-1</f>
        <v>2020</v>
      </c>
      <c r="M2">
        <f t="shared" ref="M2:S2" ca="1" si="0">L2-1</f>
        <v>2019</v>
      </c>
      <c r="N2">
        <f t="shared" ca="1" si="0"/>
        <v>2018</v>
      </c>
      <c r="O2">
        <f t="shared" ca="1" si="0"/>
        <v>2017</v>
      </c>
      <c r="P2">
        <f t="shared" ca="1" si="0"/>
        <v>2016</v>
      </c>
      <c r="Q2">
        <f t="shared" ca="1" si="0"/>
        <v>2015</v>
      </c>
      <c r="R2">
        <f t="shared" ca="1" si="0"/>
        <v>2014</v>
      </c>
      <c r="S2">
        <f t="shared" ca="1" si="0"/>
        <v>2013</v>
      </c>
    </row>
    <row r="3" spans="1:19" x14ac:dyDescent="0.25">
      <c r="A3" t="s">
        <v>15</v>
      </c>
      <c r="B3">
        <v>1</v>
      </c>
      <c r="C3" t="s">
        <v>4</v>
      </c>
      <c r="D3" t="s">
        <v>28</v>
      </c>
      <c r="E3" s="38" t="s">
        <v>63</v>
      </c>
      <c r="F3" s="38" t="s">
        <v>28</v>
      </c>
      <c r="G3">
        <v>1</v>
      </c>
      <c r="I3">
        <v>1</v>
      </c>
      <c r="K3">
        <f>PE_YEAR</f>
        <v>0</v>
      </c>
      <c r="L3">
        <f>K3+1</f>
        <v>1</v>
      </c>
      <c r="M3">
        <f t="shared" ref="M3:S3" si="1">L3+1</f>
        <v>2</v>
      </c>
      <c r="N3">
        <f t="shared" si="1"/>
        <v>3</v>
      </c>
      <c r="O3">
        <f t="shared" si="1"/>
        <v>4</v>
      </c>
      <c r="P3">
        <f t="shared" si="1"/>
        <v>5</v>
      </c>
      <c r="Q3">
        <f t="shared" si="1"/>
        <v>6</v>
      </c>
      <c r="R3">
        <f t="shared" si="1"/>
        <v>7</v>
      </c>
      <c r="S3">
        <f t="shared" si="1"/>
        <v>8</v>
      </c>
    </row>
    <row r="4" spans="1:19" x14ac:dyDescent="0.25">
      <c r="A4" t="s">
        <v>16</v>
      </c>
      <c r="B4">
        <v>2</v>
      </c>
      <c r="C4" t="s">
        <v>5</v>
      </c>
      <c r="D4" t="s">
        <v>17</v>
      </c>
      <c r="E4" s="38" t="s">
        <v>64</v>
      </c>
      <c r="F4" s="38" t="s">
        <v>17</v>
      </c>
      <c r="G4">
        <v>2</v>
      </c>
      <c r="I4">
        <v>2</v>
      </c>
      <c r="K4" t="e">
        <f>_xlfn.XLOOKUP(I3,TIMELIMIT!E26:E55,TIMELIMIT!F26:F55)</f>
        <v>#N/A</v>
      </c>
      <c r="L4" t="e">
        <f>K4+1</f>
        <v>#N/A</v>
      </c>
      <c r="M4" t="e">
        <f t="shared" ref="M4:S4" si="2">L4+1</f>
        <v>#N/A</v>
      </c>
      <c r="N4" t="e">
        <f t="shared" si="2"/>
        <v>#N/A</v>
      </c>
      <c r="O4" t="e">
        <f t="shared" si="2"/>
        <v>#N/A</v>
      </c>
      <c r="P4" t="e">
        <f t="shared" si="2"/>
        <v>#N/A</v>
      </c>
      <c r="Q4" t="e">
        <f t="shared" si="2"/>
        <v>#N/A</v>
      </c>
      <c r="R4" t="e">
        <f t="shared" si="2"/>
        <v>#N/A</v>
      </c>
      <c r="S4" t="e">
        <f t="shared" si="2"/>
        <v>#N/A</v>
      </c>
    </row>
    <row r="5" spans="1:19" x14ac:dyDescent="0.25">
      <c r="A5" t="s">
        <v>18</v>
      </c>
      <c r="B5">
        <v>3</v>
      </c>
      <c r="C5" t="s">
        <v>27</v>
      </c>
      <c r="D5" t="s">
        <v>24</v>
      </c>
      <c r="E5" s="38" t="s">
        <v>65</v>
      </c>
      <c r="F5" s="38" t="s">
        <v>24</v>
      </c>
      <c r="G5">
        <v>0</v>
      </c>
      <c r="I5">
        <v>3</v>
      </c>
      <c r="K5" t="e">
        <f>_xlfn.XLOOKUP(I4,TIMELIMIT!E27:E56,TIMELIMIT!F27:F56)</f>
        <v>#N/A</v>
      </c>
      <c r="L5" t="e">
        <f t="shared" ref="L5:S5" si="3">K5+1</f>
        <v>#N/A</v>
      </c>
      <c r="M5" t="e">
        <f t="shared" si="3"/>
        <v>#N/A</v>
      </c>
      <c r="N5" t="e">
        <f t="shared" si="3"/>
        <v>#N/A</v>
      </c>
      <c r="O5" t="e">
        <f t="shared" si="3"/>
        <v>#N/A</v>
      </c>
      <c r="P5" t="e">
        <f t="shared" si="3"/>
        <v>#N/A</v>
      </c>
      <c r="Q5" t="e">
        <f t="shared" si="3"/>
        <v>#N/A</v>
      </c>
      <c r="R5" t="e">
        <f t="shared" si="3"/>
        <v>#N/A</v>
      </c>
      <c r="S5" t="e">
        <f t="shared" si="3"/>
        <v>#N/A</v>
      </c>
    </row>
    <row r="6" spans="1:19" x14ac:dyDescent="0.25">
      <c r="A6" t="s">
        <v>19</v>
      </c>
      <c r="B6">
        <v>4</v>
      </c>
      <c r="C6" t="s">
        <v>33</v>
      </c>
      <c r="E6" s="38" t="s">
        <v>66</v>
      </c>
      <c r="F6" s="38" t="s">
        <v>63</v>
      </c>
      <c r="G6">
        <v>1</v>
      </c>
      <c r="I6">
        <v>4</v>
      </c>
      <c r="K6" t="e">
        <f>_xlfn.XLOOKUP(I5,TIMELIMIT!E28:E57,TIMELIMIT!F28:F57)</f>
        <v>#N/A</v>
      </c>
      <c r="L6" t="e">
        <f t="shared" ref="L6:S6" si="4">K6+1</f>
        <v>#N/A</v>
      </c>
      <c r="M6" t="e">
        <f t="shared" si="4"/>
        <v>#N/A</v>
      </c>
      <c r="N6" t="e">
        <f t="shared" si="4"/>
        <v>#N/A</v>
      </c>
      <c r="O6" t="e">
        <f t="shared" si="4"/>
        <v>#N/A</v>
      </c>
      <c r="P6" t="e">
        <f t="shared" si="4"/>
        <v>#N/A</v>
      </c>
      <c r="Q6" t="e">
        <f t="shared" si="4"/>
        <v>#N/A</v>
      </c>
      <c r="R6" t="e">
        <f t="shared" si="4"/>
        <v>#N/A</v>
      </c>
      <c r="S6" t="e">
        <f t="shared" si="4"/>
        <v>#N/A</v>
      </c>
    </row>
    <row r="7" spans="1:19" x14ac:dyDescent="0.25">
      <c r="B7">
        <v>5</v>
      </c>
      <c r="C7" t="s">
        <v>6</v>
      </c>
      <c r="F7" s="38" t="s">
        <v>64</v>
      </c>
      <c r="G7">
        <v>2</v>
      </c>
      <c r="I7">
        <v>5</v>
      </c>
      <c r="K7" t="e">
        <f>_xlfn.XLOOKUP(I6,TIMELIMIT!E29:E58,TIMELIMIT!F29:F58)</f>
        <v>#N/A</v>
      </c>
      <c r="L7" t="e">
        <f t="shared" ref="L7:S7" si="5">K7+1</f>
        <v>#N/A</v>
      </c>
      <c r="M7" t="e">
        <f t="shared" si="5"/>
        <v>#N/A</v>
      </c>
      <c r="N7" t="e">
        <f t="shared" si="5"/>
        <v>#N/A</v>
      </c>
      <c r="O7" t="e">
        <f t="shared" si="5"/>
        <v>#N/A</v>
      </c>
      <c r="P7" t="e">
        <f t="shared" si="5"/>
        <v>#N/A</v>
      </c>
      <c r="Q7" t="e">
        <f t="shared" si="5"/>
        <v>#N/A</v>
      </c>
      <c r="R7" t="e">
        <f t="shared" si="5"/>
        <v>#N/A</v>
      </c>
      <c r="S7" t="e">
        <f t="shared" si="5"/>
        <v>#N/A</v>
      </c>
    </row>
    <row r="8" spans="1:19" x14ac:dyDescent="0.25">
      <c r="B8">
        <v>6</v>
      </c>
      <c r="C8" t="s">
        <v>7</v>
      </c>
      <c r="F8" s="38" t="s">
        <v>65</v>
      </c>
      <c r="G8">
        <v>3</v>
      </c>
      <c r="I8">
        <v>6</v>
      </c>
      <c r="K8" t="e">
        <f>_xlfn.XLOOKUP(I7,TIMELIMIT!E30:E59,TIMELIMIT!F30:F59)</f>
        <v>#N/A</v>
      </c>
      <c r="L8" t="e">
        <f t="shared" ref="L8:S8" si="6">K8+1</f>
        <v>#N/A</v>
      </c>
      <c r="M8" t="e">
        <f t="shared" si="6"/>
        <v>#N/A</v>
      </c>
      <c r="N8" t="e">
        <f t="shared" si="6"/>
        <v>#N/A</v>
      </c>
      <c r="O8" t="e">
        <f t="shared" si="6"/>
        <v>#N/A</v>
      </c>
      <c r="P8" t="e">
        <f t="shared" si="6"/>
        <v>#N/A</v>
      </c>
      <c r="Q8" t="e">
        <f t="shared" si="6"/>
        <v>#N/A</v>
      </c>
      <c r="R8" t="e">
        <f t="shared" si="6"/>
        <v>#N/A</v>
      </c>
      <c r="S8" t="e">
        <f t="shared" si="6"/>
        <v>#N/A</v>
      </c>
    </row>
    <row r="9" spans="1:19" x14ac:dyDescent="0.25">
      <c r="B9">
        <v>7</v>
      </c>
      <c r="C9" t="s">
        <v>29</v>
      </c>
      <c r="F9" s="38" t="s">
        <v>66</v>
      </c>
      <c r="G9">
        <v>4</v>
      </c>
      <c r="I9">
        <v>7</v>
      </c>
      <c r="K9" t="e">
        <f>_xlfn.XLOOKUP(I8,TIMELIMIT!E31:E60,TIMELIMIT!F31:F60)</f>
        <v>#N/A</v>
      </c>
      <c r="L9" t="e">
        <f t="shared" ref="L9:S9" si="7">K9+1</f>
        <v>#N/A</v>
      </c>
      <c r="M9" t="e">
        <f t="shared" si="7"/>
        <v>#N/A</v>
      </c>
      <c r="N9" t="e">
        <f t="shared" si="7"/>
        <v>#N/A</v>
      </c>
      <c r="O9" t="e">
        <f t="shared" si="7"/>
        <v>#N/A</v>
      </c>
      <c r="P9" t="e">
        <f t="shared" si="7"/>
        <v>#N/A</v>
      </c>
      <c r="Q9" t="e">
        <f t="shared" si="7"/>
        <v>#N/A</v>
      </c>
      <c r="R9" t="e">
        <f t="shared" si="7"/>
        <v>#N/A</v>
      </c>
      <c r="S9" t="e">
        <f t="shared" si="7"/>
        <v>#N/A</v>
      </c>
    </row>
    <row r="10" spans="1:19" x14ac:dyDescent="0.25">
      <c r="C10" t="s">
        <v>32</v>
      </c>
      <c r="I10">
        <v>8</v>
      </c>
      <c r="K10" t="e">
        <f>_xlfn.XLOOKUP(I9,TIMELIMIT!E32:E61,TIMELIMIT!F32:F61)</f>
        <v>#N/A</v>
      </c>
      <c r="L10" t="e">
        <f t="shared" ref="L10:S10" si="8">K10+1</f>
        <v>#N/A</v>
      </c>
      <c r="M10" t="e">
        <f t="shared" si="8"/>
        <v>#N/A</v>
      </c>
      <c r="N10" t="e">
        <f t="shared" si="8"/>
        <v>#N/A</v>
      </c>
      <c r="O10" t="e">
        <f t="shared" si="8"/>
        <v>#N/A</v>
      </c>
      <c r="P10" t="e">
        <f t="shared" si="8"/>
        <v>#N/A</v>
      </c>
      <c r="Q10" t="e">
        <f t="shared" si="8"/>
        <v>#N/A</v>
      </c>
      <c r="R10" t="e">
        <f t="shared" si="8"/>
        <v>#N/A</v>
      </c>
      <c r="S10" t="e">
        <f t="shared" si="8"/>
        <v>#N/A</v>
      </c>
    </row>
    <row r="11" spans="1:19" x14ac:dyDescent="0.25">
      <c r="I11">
        <v>9</v>
      </c>
      <c r="K11" t="e">
        <f>_xlfn.XLOOKUP(I10,TIMELIMIT!E33:E62,TIMELIMIT!F33:F62)</f>
        <v>#N/A</v>
      </c>
      <c r="L11" t="e">
        <f t="shared" ref="L11:S11" si="9">K11+1</f>
        <v>#N/A</v>
      </c>
      <c r="M11" t="e">
        <f t="shared" si="9"/>
        <v>#N/A</v>
      </c>
      <c r="N11" t="e">
        <f t="shared" si="9"/>
        <v>#N/A</v>
      </c>
      <c r="O11" t="e">
        <f t="shared" si="9"/>
        <v>#N/A</v>
      </c>
      <c r="P11" t="e">
        <f t="shared" si="9"/>
        <v>#N/A</v>
      </c>
      <c r="Q11" t="e">
        <f t="shared" si="9"/>
        <v>#N/A</v>
      </c>
      <c r="R11" t="e">
        <f t="shared" si="9"/>
        <v>#N/A</v>
      </c>
      <c r="S11" t="e">
        <f t="shared" si="9"/>
        <v>#N/A</v>
      </c>
    </row>
    <row r="12" spans="1:19" x14ac:dyDescent="0.25">
      <c r="I12">
        <v>10</v>
      </c>
      <c r="K12" t="e">
        <f>_xlfn.XLOOKUP(I11,TIMELIMIT!E34:E63,TIMELIMIT!F34:F63)</f>
        <v>#N/A</v>
      </c>
      <c r="L12" t="e">
        <f t="shared" ref="L12:S12" si="10">K12+1</f>
        <v>#N/A</v>
      </c>
      <c r="M12" t="e">
        <f t="shared" si="10"/>
        <v>#N/A</v>
      </c>
      <c r="N12" t="e">
        <f t="shared" si="10"/>
        <v>#N/A</v>
      </c>
      <c r="O12" t="e">
        <f t="shared" si="10"/>
        <v>#N/A</v>
      </c>
      <c r="P12" t="e">
        <f t="shared" si="10"/>
        <v>#N/A</v>
      </c>
      <c r="Q12" t="e">
        <f t="shared" si="10"/>
        <v>#N/A</v>
      </c>
      <c r="R12" t="e">
        <f t="shared" si="10"/>
        <v>#N/A</v>
      </c>
      <c r="S12" t="e">
        <f t="shared" si="10"/>
        <v>#N/A</v>
      </c>
    </row>
    <row r="13" spans="1:19" x14ac:dyDescent="0.25">
      <c r="I13">
        <v>11</v>
      </c>
      <c r="K13" t="e">
        <f>_xlfn.XLOOKUP(I12,TIMELIMIT!E35:E64,TIMELIMIT!F35:F64)</f>
        <v>#N/A</v>
      </c>
      <c r="L13" t="e">
        <f t="shared" ref="L13:S13" si="11">K13+1</f>
        <v>#N/A</v>
      </c>
      <c r="M13" t="e">
        <f t="shared" si="11"/>
        <v>#N/A</v>
      </c>
      <c r="N13" t="e">
        <f t="shared" si="11"/>
        <v>#N/A</v>
      </c>
      <c r="O13" t="e">
        <f t="shared" si="11"/>
        <v>#N/A</v>
      </c>
      <c r="P13" t="e">
        <f t="shared" si="11"/>
        <v>#N/A</v>
      </c>
      <c r="Q13" t="e">
        <f t="shared" si="11"/>
        <v>#N/A</v>
      </c>
      <c r="R13" t="e">
        <f t="shared" si="11"/>
        <v>#N/A</v>
      </c>
      <c r="S13" t="e">
        <f t="shared" si="11"/>
        <v>#N/A</v>
      </c>
    </row>
    <row r="14" spans="1:19" x14ac:dyDescent="0.25">
      <c r="I14">
        <v>12</v>
      </c>
      <c r="K14" t="e">
        <f>_xlfn.XLOOKUP(I13,TIMELIMIT!E36:E65,TIMELIMIT!F36:F65)</f>
        <v>#N/A</v>
      </c>
      <c r="L14" t="e">
        <f t="shared" ref="L14:S14" si="12">K14+1</f>
        <v>#N/A</v>
      </c>
      <c r="M14" t="e">
        <f t="shared" si="12"/>
        <v>#N/A</v>
      </c>
      <c r="N14" t="e">
        <f t="shared" si="12"/>
        <v>#N/A</v>
      </c>
      <c r="O14" t="e">
        <f t="shared" si="12"/>
        <v>#N/A</v>
      </c>
      <c r="P14" t="e">
        <f t="shared" si="12"/>
        <v>#N/A</v>
      </c>
      <c r="Q14" t="e">
        <f t="shared" si="12"/>
        <v>#N/A</v>
      </c>
      <c r="R14" t="e">
        <f t="shared" si="12"/>
        <v>#N/A</v>
      </c>
      <c r="S14" t="e">
        <f t="shared" si="12"/>
        <v>#N/A</v>
      </c>
    </row>
    <row r="15" spans="1:19" x14ac:dyDescent="0.25">
      <c r="I15">
        <v>13</v>
      </c>
      <c r="K15" t="e">
        <f>_xlfn.XLOOKUP(I14,TIMELIMIT!E37:E66,TIMELIMIT!F37:F66)</f>
        <v>#N/A</v>
      </c>
      <c r="L15" t="e">
        <f t="shared" ref="L15:S15" si="13">K15+1</f>
        <v>#N/A</v>
      </c>
      <c r="M15" t="e">
        <f t="shared" si="13"/>
        <v>#N/A</v>
      </c>
      <c r="N15" t="e">
        <f t="shared" si="13"/>
        <v>#N/A</v>
      </c>
      <c r="O15" t="e">
        <f t="shared" si="13"/>
        <v>#N/A</v>
      </c>
      <c r="P15" t="e">
        <f t="shared" si="13"/>
        <v>#N/A</v>
      </c>
      <c r="Q15" t="e">
        <f t="shared" si="13"/>
        <v>#N/A</v>
      </c>
      <c r="R15" t="e">
        <f t="shared" si="13"/>
        <v>#N/A</v>
      </c>
      <c r="S15" t="e">
        <f t="shared" si="13"/>
        <v>#N/A</v>
      </c>
    </row>
    <row r="16" spans="1:19" x14ac:dyDescent="0.25">
      <c r="I16">
        <v>14</v>
      </c>
      <c r="K16" t="e">
        <f>_xlfn.XLOOKUP(I15,TIMELIMIT!E38:E67,TIMELIMIT!F38:F67)</f>
        <v>#N/A</v>
      </c>
      <c r="L16" t="e">
        <f t="shared" ref="L16:S16" si="14">K16+1</f>
        <v>#N/A</v>
      </c>
      <c r="M16" t="e">
        <f t="shared" si="14"/>
        <v>#N/A</v>
      </c>
      <c r="N16" t="e">
        <f t="shared" si="14"/>
        <v>#N/A</v>
      </c>
      <c r="O16" t="e">
        <f t="shared" si="14"/>
        <v>#N/A</v>
      </c>
      <c r="P16" t="e">
        <f t="shared" si="14"/>
        <v>#N/A</v>
      </c>
      <c r="Q16" t="e">
        <f t="shared" si="14"/>
        <v>#N/A</v>
      </c>
      <c r="R16" t="e">
        <f t="shared" si="14"/>
        <v>#N/A</v>
      </c>
      <c r="S16" t="e">
        <f t="shared" si="14"/>
        <v>#N/A</v>
      </c>
    </row>
    <row r="17" spans="9:19" x14ac:dyDescent="0.25">
      <c r="I17">
        <v>15</v>
      </c>
      <c r="K17" t="e">
        <f>_xlfn.XLOOKUP(I16,TIMELIMIT!E39:E68,TIMELIMIT!F39:F68)</f>
        <v>#N/A</v>
      </c>
      <c r="L17" t="e">
        <f t="shared" ref="L17:S17" si="15">K17+1</f>
        <v>#N/A</v>
      </c>
      <c r="M17" t="e">
        <f t="shared" si="15"/>
        <v>#N/A</v>
      </c>
      <c r="N17" t="e">
        <f t="shared" si="15"/>
        <v>#N/A</v>
      </c>
      <c r="O17" t="e">
        <f t="shared" si="15"/>
        <v>#N/A</v>
      </c>
      <c r="P17" t="e">
        <f t="shared" si="15"/>
        <v>#N/A</v>
      </c>
      <c r="Q17" t="e">
        <f t="shared" si="15"/>
        <v>#N/A</v>
      </c>
      <c r="R17" t="e">
        <f t="shared" si="15"/>
        <v>#N/A</v>
      </c>
      <c r="S17" t="e">
        <f t="shared" si="15"/>
        <v>#N/A</v>
      </c>
    </row>
    <row r="18" spans="9:19" x14ac:dyDescent="0.25">
      <c r="I18">
        <v>16</v>
      </c>
      <c r="K18" t="e">
        <f>_xlfn.XLOOKUP(I17,TIMELIMIT!E40:E69,TIMELIMIT!F40:F69)</f>
        <v>#N/A</v>
      </c>
      <c r="L18" t="e">
        <f t="shared" ref="L18:S18" si="16">K18+1</f>
        <v>#N/A</v>
      </c>
      <c r="M18" t="e">
        <f t="shared" si="16"/>
        <v>#N/A</v>
      </c>
      <c r="N18" t="e">
        <f t="shared" si="16"/>
        <v>#N/A</v>
      </c>
      <c r="O18" t="e">
        <f t="shared" si="16"/>
        <v>#N/A</v>
      </c>
      <c r="P18" t="e">
        <f t="shared" si="16"/>
        <v>#N/A</v>
      </c>
      <c r="Q18" t="e">
        <f t="shared" si="16"/>
        <v>#N/A</v>
      </c>
      <c r="R18" t="e">
        <f t="shared" si="16"/>
        <v>#N/A</v>
      </c>
      <c r="S18" t="e">
        <f t="shared" si="16"/>
        <v>#N/A</v>
      </c>
    </row>
    <row r="19" spans="9:19" x14ac:dyDescent="0.25">
      <c r="I19">
        <v>17</v>
      </c>
      <c r="K19" t="e">
        <f>_xlfn.XLOOKUP(I18,TIMELIMIT!E41:E70,TIMELIMIT!F41:F70)</f>
        <v>#N/A</v>
      </c>
      <c r="L19" t="e">
        <f t="shared" ref="L19:S19" si="17">K19+1</f>
        <v>#N/A</v>
      </c>
      <c r="M19" t="e">
        <f t="shared" si="17"/>
        <v>#N/A</v>
      </c>
      <c r="N19" t="e">
        <f t="shared" si="17"/>
        <v>#N/A</v>
      </c>
      <c r="O19" t="e">
        <f t="shared" si="17"/>
        <v>#N/A</v>
      </c>
      <c r="P19" t="e">
        <f t="shared" si="17"/>
        <v>#N/A</v>
      </c>
      <c r="Q19" t="e">
        <f t="shared" si="17"/>
        <v>#N/A</v>
      </c>
      <c r="R19" t="e">
        <f t="shared" si="17"/>
        <v>#N/A</v>
      </c>
      <c r="S19" t="e">
        <f t="shared" si="17"/>
        <v>#N/A</v>
      </c>
    </row>
    <row r="20" spans="9:19" x14ac:dyDescent="0.25">
      <c r="I20">
        <v>18</v>
      </c>
      <c r="K20" t="e">
        <f>_xlfn.XLOOKUP(I19,TIMELIMIT!E42:E71,TIMELIMIT!F42:F71)</f>
        <v>#N/A</v>
      </c>
      <c r="L20" t="e">
        <f t="shared" ref="L20:S20" si="18">K20+1</f>
        <v>#N/A</v>
      </c>
      <c r="M20" t="e">
        <f t="shared" si="18"/>
        <v>#N/A</v>
      </c>
      <c r="N20" t="e">
        <f t="shared" si="18"/>
        <v>#N/A</v>
      </c>
      <c r="O20" t="e">
        <f t="shared" si="18"/>
        <v>#N/A</v>
      </c>
      <c r="P20" t="e">
        <f t="shared" si="18"/>
        <v>#N/A</v>
      </c>
      <c r="Q20" t="e">
        <f t="shared" si="18"/>
        <v>#N/A</v>
      </c>
      <c r="R20" t="e">
        <f t="shared" si="18"/>
        <v>#N/A</v>
      </c>
      <c r="S20" t="e">
        <f t="shared" si="18"/>
        <v>#N/A</v>
      </c>
    </row>
    <row r="21" spans="9:19" x14ac:dyDescent="0.25">
      <c r="I21">
        <v>19</v>
      </c>
      <c r="K21" t="e">
        <f>_xlfn.XLOOKUP(I20,TIMELIMIT!E43:E72,TIMELIMIT!F43:F72)</f>
        <v>#N/A</v>
      </c>
      <c r="L21" t="e">
        <f t="shared" ref="L21:S21" si="19">K21+1</f>
        <v>#N/A</v>
      </c>
      <c r="M21" t="e">
        <f t="shared" si="19"/>
        <v>#N/A</v>
      </c>
      <c r="N21" t="e">
        <f t="shared" si="19"/>
        <v>#N/A</v>
      </c>
      <c r="O21" t="e">
        <f t="shared" si="19"/>
        <v>#N/A</v>
      </c>
      <c r="P21" t="e">
        <f t="shared" si="19"/>
        <v>#N/A</v>
      </c>
      <c r="Q21" t="e">
        <f t="shared" si="19"/>
        <v>#N/A</v>
      </c>
      <c r="R21" t="e">
        <f t="shared" si="19"/>
        <v>#N/A</v>
      </c>
      <c r="S21" t="e">
        <f t="shared" si="19"/>
        <v>#N/A</v>
      </c>
    </row>
    <row r="22" spans="9:19" x14ac:dyDescent="0.25">
      <c r="I22">
        <v>20</v>
      </c>
      <c r="K22" t="e">
        <f>_xlfn.XLOOKUP(I21,TIMELIMIT!E44:E73,TIMELIMIT!F44:F73)</f>
        <v>#N/A</v>
      </c>
      <c r="L22" t="e">
        <f t="shared" ref="L22:S22" si="20">K22+1</f>
        <v>#N/A</v>
      </c>
      <c r="M22" t="e">
        <f t="shared" si="20"/>
        <v>#N/A</v>
      </c>
      <c r="N22" t="e">
        <f t="shared" si="20"/>
        <v>#N/A</v>
      </c>
      <c r="O22" t="e">
        <f t="shared" si="20"/>
        <v>#N/A</v>
      </c>
      <c r="P22" t="e">
        <f t="shared" si="20"/>
        <v>#N/A</v>
      </c>
      <c r="Q22" t="e">
        <f t="shared" si="20"/>
        <v>#N/A</v>
      </c>
      <c r="R22" t="e">
        <f t="shared" si="20"/>
        <v>#N/A</v>
      </c>
      <c r="S22" t="e">
        <f t="shared" si="20"/>
        <v>#N/A</v>
      </c>
    </row>
    <row r="23" spans="9:19" x14ac:dyDescent="0.25">
      <c r="I23">
        <v>21</v>
      </c>
      <c r="K23" t="e">
        <f>_xlfn.XLOOKUP(I22,TIMELIMIT!E45:E74,TIMELIMIT!F45:F74)</f>
        <v>#N/A</v>
      </c>
      <c r="L23" t="e">
        <f t="shared" ref="L23:S23" si="21">K23+1</f>
        <v>#N/A</v>
      </c>
      <c r="M23" t="e">
        <f t="shared" si="21"/>
        <v>#N/A</v>
      </c>
      <c r="N23" t="e">
        <f t="shared" si="21"/>
        <v>#N/A</v>
      </c>
      <c r="O23" t="e">
        <f t="shared" si="21"/>
        <v>#N/A</v>
      </c>
      <c r="P23" t="e">
        <f t="shared" si="21"/>
        <v>#N/A</v>
      </c>
      <c r="Q23" t="e">
        <f t="shared" si="21"/>
        <v>#N/A</v>
      </c>
      <c r="R23" t="e">
        <f t="shared" si="21"/>
        <v>#N/A</v>
      </c>
      <c r="S23" t="e">
        <f t="shared" si="21"/>
        <v>#N/A</v>
      </c>
    </row>
    <row r="24" spans="9:19" x14ac:dyDescent="0.25">
      <c r="I24">
        <v>22</v>
      </c>
      <c r="K24" t="e">
        <f>_xlfn.XLOOKUP(I23,TIMELIMIT!E46:E75,TIMELIMIT!F46:F75)</f>
        <v>#N/A</v>
      </c>
      <c r="L24" t="e">
        <f t="shared" ref="L24:S24" si="22">K24+1</f>
        <v>#N/A</v>
      </c>
      <c r="M24" t="e">
        <f t="shared" si="22"/>
        <v>#N/A</v>
      </c>
      <c r="N24" t="e">
        <f t="shared" si="22"/>
        <v>#N/A</v>
      </c>
      <c r="O24" t="e">
        <f t="shared" si="22"/>
        <v>#N/A</v>
      </c>
      <c r="P24" t="e">
        <f t="shared" si="22"/>
        <v>#N/A</v>
      </c>
      <c r="Q24" t="e">
        <f t="shared" si="22"/>
        <v>#N/A</v>
      </c>
      <c r="R24" t="e">
        <f t="shared" si="22"/>
        <v>#N/A</v>
      </c>
      <c r="S24" t="e">
        <f t="shared" si="22"/>
        <v>#N/A</v>
      </c>
    </row>
    <row r="25" spans="9:19" x14ac:dyDescent="0.25">
      <c r="I25">
        <v>23</v>
      </c>
      <c r="K25" t="e">
        <f>_xlfn.XLOOKUP(I24,TIMELIMIT!E47:E76,TIMELIMIT!F47:F76)</f>
        <v>#N/A</v>
      </c>
      <c r="L25" t="e">
        <f t="shared" ref="L25:S25" si="23">K25+1</f>
        <v>#N/A</v>
      </c>
      <c r="M25" t="e">
        <f t="shared" si="23"/>
        <v>#N/A</v>
      </c>
      <c r="N25" t="e">
        <f t="shared" si="23"/>
        <v>#N/A</v>
      </c>
      <c r="O25" t="e">
        <f t="shared" si="23"/>
        <v>#N/A</v>
      </c>
      <c r="P25" t="e">
        <f t="shared" si="23"/>
        <v>#N/A</v>
      </c>
      <c r="Q25" t="e">
        <f t="shared" si="23"/>
        <v>#N/A</v>
      </c>
      <c r="R25" t="e">
        <f t="shared" si="23"/>
        <v>#N/A</v>
      </c>
      <c r="S25" t="e">
        <f t="shared" si="23"/>
        <v>#N/A</v>
      </c>
    </row>
    <row r="26" spans="9:19" x14ac:dyDescent="0.25">
      <c r="I26">
        <v>24</v>
      </c>
      <c r="K26" t="e">
        <f>_xlfn.XLOOKUP(I25,TIMELIMIT!E48:E77,TIMELIMIT!F48:F77)</f>
        <v>#N/A</v>
      </c>
      <c r="L26" t="e">
        <f t="shared" ref="L26:S26" si="24">K26+1</f>
        <v>#N/A</v>
      </c>
      <c r="M26" t="e">
        <f t="shared" si="24"/>
        <v>#N/A</v>
      </c>
      <c r="N26" t="e">
        <f t="shared" si="24"/>
        <v>#N/A</v>
      </c>
      <c r="O26" t="e">
        <f t="shared" si="24"/>
        <v>#N/A</v>
      </c>
      <c r="P26" t="e">
        <f t="shared" si="24"/>
        <v>#N/A</v>
      </c>
      <c r="Q26" t="e">
        <f t="shared" si="24"/>
        <v>#N/A</v>
      </c>
      <c r="R26" t="e">
        <f t="shared" si="24"/>
        <v>#N/A</v>
      </c>
      <c r="S26" t="e">
        <f t="shared" si="24"/>
        <v>#N/A</v>
      </c>
    </row>
    <row r="27" spans="9:19" x14ac:dyDescent="0.25">
      <c r="I27">
        <v>25</v>
      </c>
      <c r="K27" t="e">
        <f>_xlfn.XLOOKUP(I26,TIMELIMIT!E49:E78,TIMELIMIT!F49:F78)</f>
        <v>#N/A</v>
      </c>
      <c r="L27" t="e">
        <f t="shared" ref="L27:S27" si="25">K27+1</f>
        <v>#N/A</v>
      </c>
      <c r="M27" t="e">
        <f t="shared" si="25"/>
        <v>#N/A</v>
      </c>
      <c r="N27" t="e">
        <f t="shared" si="25"/>
        <v>#N/A</v>
      </c>
      <c r="O27" t="e">
        <f t="shared" si="25"/>
        <v>#N/A</v>
      </c>
      <c r="P27" t="e">
        <f t="shared" si="25"/>
        <v>#N/A</v>
      </c>
      <c r="Q27" t="e">
        <f t="shared" si="25"/>
        <v>#N/A</v>
      </c>
      <c r="R27" t="e">
        <f t="shared" si="25"/>
        <v>#N/A</v>
      </c>
      <c r="S27" t="e">
        <f t="shared" si="25"/>
        <v>#N/A</v>
      </c>
    </row>
    <row r="28" spans="9:19" x14ac:dyDescent="0.25">
      <c r="I28">
        <v>26</v>
      </c>
      <c r="K28" t="e">
        <f>_xlfn.XLOOKUP(I27,TIMELIMIT!E50:E79,TIMELIMIT!F50:F79)</f>
        <v>#N/A</v>
      </c>
      <c r="L28" t="e">
        <f t="shared" ref="L28:S28" si="26">K28+1</f>
        <v>#N/A</v>
      </c>
      <c r="M28" t="e">
        <f t="shared" si="26"/>
        <v>#N/A</v>
      </c>
      <c r="N28" t="e">
        <f t="shared" si="26"/>
        <v>#N/A</v>
      </c>
      <c r="O28" t="e">
        <f t="shared" si="26"/>
        <v>#N/A</v>
      </c>
      <c r="P28" t="e">
        <f t="shared" si="26"/>
        <v>#N/A</v>
      </c>
      <c r="Q28" t="e">
        <f t="shared" si="26"/>
        <v>#N/A</v>
      </c>
      <c r="R28" t="e">
        <f t="shared" si="26"/>
        <v>#N/A</v>
      </c>
      <c r="S28" t="e">
        <f t="shared" si="26"/>
        <v>#N/A</v>
      </c>
    </row>
    <row r="29" spans="9:19" x14ac:dyDescent="0.25">
      <c r="I29">
        <v>27</v>
      </c>
      <c r="K29" t="e">
        <f>_xlfn.XLOOKUP(I28,TIMELIMIT!E51:E80,TIMELIMIT!F51:F80)</f>
        <v>#N/A</v>
      </c>
      <c r="L29" t="e">
        <f t="shared" ref="L29:S29" si="27">K29+1</f>
        <v>#N/A</v>
      </c>
      <c r="M29" t="e">
        <f t="shared" si="27"/>
        <v>#N/A</v>
      </c>
      <c r="N29" t="e">
        <f t="shared" si="27"/>
        <v>#N/A</v>
      </c>
      <c r="O29" t="e">
        <f t="shared" si="27"/>
        <v>#N/A</v>
      </c>
      <c r="P29" t="e">
        <f t="shared" si="27"/>
        <v>#N/A</v>
      </c>
      <c r="Q29" t="e">
        <f t="shared" si="27"/>
        <v>#N/A</v>
      </c>
      <c r="R29" t="e">
        <f t="shared" si="27"/>
        <v>#N/A</v>
      </c>
      <c r="S29" t="e">
        <f t="shared" si="27"/>
        <v>#N/A</v>
      </c>
    </row>
    <row r="30" spans="9:19" x14ac:dyDescent="0.25">
      <c r="I30">
        <v>28</v>
      </c>
      <c r="K30" t="e">
        <f>_xlfn.XLOOKUP(I29,TIMELIMIT!E52:E81,TIMELIMIT!F52:F81)</f>
        <v>#N/A</v>
      </c>
      <c r="L30" t="e">
        <f t="shared" ref="L30:S30" si="28">K30+1</f>
        <v>#N/A</v>
      </c>
      <c r="M30" t="e">
        <f t="shared" si="28"/>
        <v>#N/A</v>
      </c>
      <c r="N30" t="e">
        <f t="shared" si="28"/>
        <v>#N/A</v>
      </c>
      <c r="O30" t="e">
        <f t="shared" si="28"/>
        <v>#N/A</v>
      </c>
      <c r="P30" t="e">
        <f t="shared" si="28"/>
        <v>#N/A</v>
      </c>
      <c r="Q30" t="e">
        <f t="shared" si="28"/>
        <v>#N/A</v>
      </c>
      <c r="R30" t="e">
        <f t="shared" si="28"/>
        <v>#N/A</v>
      </c>
      <c r="S30" t="e">
        <f t="shared" si="28"/>
        <v>#N/A</v>
      </c>
    </row>
    <row r="31" spans="9:19" x14ac:dyDescent="0.25">
      <c r="I31">
        <v>29</v>
      </c>
      <c r="K31" t="e">
        <f>_xlfn.XLOOKUP(I30,TIMELIMIT!E53:E82,TIMELIMIT!F53:F82)</f>
        <v>#N/A</v>
      </c>
      <c r="L31" t="e">
        <f t="shared" ref="L31:S31" si="29">K31+1</f>
        <v>#N/A</v>
      </c>
      <c r="M31" t="e">
        <f t="shared" si="29"/>
        <v>#N/A</v>
      </c>
      <c r="N31" t="e">
        <f t="shared" si="29"/>
        <v>#N/A</v>
      </c>
      <c r="O31" t="e">
        <f t="shared" si="29"/>
        <v>#N/A</v>
      </c>
      <c r="P31" t="e">
        <f t="shared" si="29"/>
        <v>#N/A</v>
      </c>
      <c r="Q31" t="e">
        <f t="shared" si="29"/>
        <v>#N/A</v>
      </c>
      <c r="R31" t="e">
        <f t="shared" si="29"/>
        <v>#N/A</v>
      </c>
      <c r="S31" t="e">
        <f t="shared" si="29"/>
        <v>#N/A</v>
      </c>
    </row>
    <row r="32" spans="9:19" x14ac:dyDescent="0.25">
      <c r="I32">
        <v>30</v>
      </c>
      <c r="K32" t="e">
        <f>_xlfn.XLOOKUP(I31,TIMELIMIT!E54:E83,TIMELIMIT!F54:F83)</f>
        <v>#N/A</v>
      </c>
      <c r="L32" t="e">
        <f t="shared" ref="L32:S32" si="30">K32+1</f>
        <v>#N/A</v>
      </c>
      <c r="M32" t="e">
        <f t="shared" si="30"/>
        <v>#N/A</v>
      </c>
      <c r="N32" t="e">
        <f t="shared" si="30"/>
        <v>#N/A</v>
      </c>
      <c r="O32" t="e">
        <f t="shared" si="30"/>
        <v>#N/A</v>
      </c>
      <c r="P32" t="e">
        <f t="shared" si="30"/>
        <v>#N/A</v>
      </c>
      <c r="Q32" t="e">
        <f t="shared" si="30"/>
        <v>#N/A</v>
      </c>
      <c r="R32" t="e">
        <f t="shared" si="30"/>
        <v>#N/A</v>
      </c>
      <c r="S32" t="e">
        <f t="shared" si="30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4618-3732-4037-9F4D-4C9E297C995A}">
  <dimension ref="B1:AY52"/>
  <sheetViews>
    <sheetView zoomScale="80" zoomScaleNormal="80" workbookViewId="0">
      <pane xSplit="19" topLeftCell="T1" activePane="topRight" state="frozen"/>
      <selection pane="topRight" activeCell="AQ23" sqref="AQ23:AQ52"/>
    </sheetView>
  </sheetViews>
  <sheetFormatPr defaultRowHeight="15" x14ac:dyDescent="0.25"/>
  <cols>
    <col min="6" max="6" width="9.140625" customWidth="1"/>
    <col min="7" max="7" width="12.5703125" customWidth="1"/>
    <col min="8" max="9" width="9.140625" customWidth="1"/>
    <col min="19" max="19" width="13.85546875" customWidth="1"/>
    <col min="26" max="26" width="9.140625" style="32"/>
  </cols>
  <sheetData>
    <row r="1" spans="19:43" s="22" customFormat="1" x14ac:dyDescent="0.25"/>
    <row r="2" spans="19:43" s="22" customFormat="1" x14ac:dyDescent="0.25"/>
    <row r="14" spans="19:43" x14ac:dyDescent="0.25">
      <c r="S14" s="25" t="s">
        <v>1</v>
      </c>
      <c r="T14" t="b">
        <v>1</v>
      </c>
      <c r="U14" t="b">
        <v>1</v>
      </c>
      <c r="V14" t="b">
        <v>1</v>
      </c>
      <c r="W14" t="b">
        <v>1</v>
      </c>
      <c r="X14" t="b">
        <v>1</v>
      </c>
      <c r="Y14" t="b">
        <v>0</v>
      </c>
      <c r="Z14" s="32" t="b">
        <v>0</v>
      </c>
      <c r="AA14" t="b">
        <v>0</v>
      </c>
      <c r="AB14" t="b">
        <v>1</v>
      </c>
      <c r="AC14" t="b">
        <v>0</v>
      </c>
      <c r="AD14" t="b">
        <v>0</v>
      </c>
      <c r="AE14" t="b">
        <v>0</v>
      </c>
      <c r="AF14" t="b">
        <v>1</v>
      </c>
      <c r="AG14" t="b">
        <v>0</v>
      </c>
      <c r="AH14" t="b">
        <v>0</v>
      </c>
      <c r="AI14" t="b">
        <v>0</v>
      </c>
      <c r="AJ14" t="b">
        <v>0</v>
      </c>
      <c r="AK14" t="b">
        <v>0</v>
      </c>
      <c r="AL14" t="b">
        <v>1</v>
      </c>
      <c r="AM14" t="b">
        <v>0</v>
      </c>
      <c r="AN14" t="b">
        <v>0</v>
      </c>
      <c r="AO14" t="b">
        <v>0</v>
      </c>
      <c r="AP14" t="b">
        <v>0</v>
      </c>
      <c r="AQ14" t="b">
        <v>0</v>
      </c>
    </row>
    <row r="15" spans="19:43" x14ac:dyDescent="0.25">
      <c r="S15" s="25" t="s">
        <v>2</v>
      </c>
      <c r="T15" t="b">
        <v>1</v>
      </c>
      <c r="U15" t="b">
        <v>1</v>
      </c>
      <c r="V15" t="b">
        <v>0</v>
      </c>
      <c r="W15" t="b">
        <v>0</v>
      </c>
      <c r="X15" t="b">
        <v>1</v>
      </c>
      <c r="Y15" t="b">
        <v>0</v>
      </c>
      <c r="Z15" s="32" t="b">
        <v>0</v>
      </c>
      <c r="AA15" t="b">
        <v>0</v>
      </c>
      <c r="AB15" t="b">
        <v>1</v>
      </c>
      <c r="AC15" t="b">
        <v>1</v>
      </c>
      <c r="AD15" t="b">
        <v>1</v>
      </c>
      <c r="AE15" t="b">
        <v>1</v>
      </c>
      <c r="AF15" t="b">
        <v>1</v>
      </c>
      <c r="AG15" t="b">
        <v>0</v>
      </c>
      <c r="AH15" t="b">
        <v>0</v>
      </c>
      <c r="AI15" t="b">
        <v>0</v>
      </c>
      <c r="AJ15" t="b">
        <v>1</v>
      </c>
      <c r="AK15" t="b">
        <v>0</v>
      </c>
      <c r="AL15" t="b">
        <v>1</v>
      </c>
      <c r="AM15" t="b">
        <v>0</v>
      </c>
      <c r="AN15" t="b">
        <v>0</v>
      </c>
      <c r="AO15" t="b">
        <v>0</v>
      </c>
      <c r="AP15" t="b">
        <v>0</v>
      </c>
      <c r="AQ15" t="b">
        <v>0</v>
      </c>
    </row>
    <row r="16" spans="19:43" x14ac:dyDescent="0.25">
      <c r="S16" s="25" t="s">
        <v>0</v>
      </c>
      <c r="T16" t="b">
        <v>0</v>
      </c>
      <c r="U16" t="b">
        <v>0</v>
      </c>
      <c r="V16" t="b">
        <v>0</v>
      </c>
      <c r="W16" t="b">
        <v>0</v>
      </c>
      <c r="X16" t="b">
        <v>0</v>
      </c>
      <c r="Y16" t="b">
        <v>1</v>
      </c>
      <c r="Z16" s="32" t="b">
        <v>1</v>
      </c>
      <c r="AA16" t="b">
        <v>1</v>
      </c>
      <c r="AB16" t="b">
        <v>1</v>
      </c>
      <c r="AC16" t="b">
        <v>1</v>
      </c>
      <c r="AD16" t="b">
        <v>1</v>
      </c>
      <c r="AE16" t="b">
        <v>1</v>
      </c>
      <c r="AF16" t="b">
        <v>0</v>
      </c>
      <c r="AG16" t="b">
        <v>1</v>
      </c>
      <c r="AH16" t="b">
        <v>1</v>
      </c>
      <c r="AI16" t="b">
        <v>1</v>
      </c>
      <c r="AJ16" t="b">
        <v>0</v>
      </c>
      <c r="AK16" t="b">
        <v>1</v>
      </c>
      <c r="AL16" t="b">
        <v>0</v>
      </c>
      <c r="AM16" t="b">
        <v>1</v>
      </c>
      <c r="AN16" t="b">
        <v>0</v>
      </c>
      <c r="AO16" t="b">
        <v>1</v>
      </c>
      <c r="AP16" t="b">
        <v>1</v>
      </c>
      <c r="AQ16" t="b">
        <v>1</v>
      </c>
    </row>
    <row r="17" spans="2:51" x14ac:dyDescent="0.25">
      <c r="S17" s="25" t="s">
        <v>3</v>
      </c>
      <c r="T17" t="b">
        <v>0</v>
      </c>
      <c r="U17" t="b">
        <v>0</v>
      </c>
      <c r="V17" t="b">
        <v>0</v>
      </c>
      <c r="W17" t="b">
        <v>0</v>
      </c>
      <c r="X17" t="b">
        <v>0</v>
      </c>
      <c r="Y17" t="b">
        <v>0</v>
      </c>
      <c r="Z17" s="32" t="b">
        <v>0</v>
      </c>
      <c r="AA17" t="b">
        <v>0</v>
      </c>
      <c r="AB17" t="b">
        <v>0</v>
      </c>
      <c r="AC17" t="b">
        <v>0</v>
      </c>
      <c r="AD17" t="b">
        <v>0</v>
      </c>
      <c r="AE17" t="b">
        <v>0</v>
      </c>
      <c r="AF17" t="b">
        <v>0</v>
      </c>
      <c r="AG17" t="b">
        <v>1</v>
      </c>
      <c r="AH17" t="b">
        <v>1</v>
      </c>
      <c r="AI17" t="b">
        <v>1</v>
      </c>
      <c r="AJ17" t="b">
        <v>1</v>
      </c>
      <c r="AK17" t="b">
        <v>1</v>
      </c>
      <c r="AL17" t="b">
        <v>0</v>
      </c>
      <c r="AM17" t="b">
        <v>1</v>
      </c>
      <c r="AN17" t="b">
        <v>1</v>
      </c>
      <c r="AO17" t="b">
        <v>0</v>
      </c>
      <c r="AP17" t="b">
        <v>1</v>
      </c>
      <c r="AQ17" t="b">
        <v>1</v>
      </c>
    </row>
    <row r="18" spans="2:51" x14ac:dyDescent="0.25">
      <c r="S18" s="1"/>
    </row>
    <row r="19" spans="2:51" x14ac:dyDescent="0.25">
      <c r="S19" s="25" t="s">
        <v>25</v>
      </c>
      <c r="T19" t="s">
        <v>50</v>
      </c>
      <c r="U19" t="s">
        <v>34</v>
      </c>
      <c r="V19" t="s">
        <v>39</v>
      </c>
      <c r="W19" t="s">
        <v>35</v>
      </c>
      <c r="X19" t="s">
        <v>51</v>
      </c>
      <c r="Y19" t="s">
        <v>43</v>
      </c>
      <c r="Z19" s="32" t="s">
        <v>42</v>
      </c>
      <c r="AA19" t="s">
        <v>40</v>
      </c>
      <c r="AB19" t="s">
        <v>72</v>
      </c>
      <c r="AC19" t="s">
        <v>46</v>
      </c>
      <c r="AD19" t="s">
        <v>47</v>
      </c>
      <c r="AE19" t="s">
        <v>48</v>
      </c>
      <c r="AF19" t="s">
        <v>52</v>
      </c>
      <c r="AG19" t="s">
        <v>75</v>
      </c>
      <c r="AH19" t="s">
        <v>70</v>
      </c>
      <c r="AI19" t="s">
        <v>71</v>
      </c>
      <c r="AJ19" t="s">
        <v>74</v>
      </c>
      <c r="AK19" s="34" t="s">
        <v>73</v>
      </c>
      <c r="AL19" s="34" t="s">
        <v>45</v>
      </c>
      <c r="AM19" s="34" t="s">
        <v>76</v>
      </c>
      <c r="AN19" s="34" t="s">
        <v>44</v>
      </c>
      <c r="AO19" s="34" t="s">
        <v>67</v>
      </c>
      <c r="AP19" t="s">
        <v>77</v>
      </c>
      <c r="AQ19" t="s">
        <v>78</v>
      </c>
    </row>
    <row r="21" spans="2:51" x14ac:dyDescent="0.25">
      <c r="B21" s="22" t="s">
        <v>10</v>
      </c>
      <c r="C21" s="22" t="s">
        <v>30</v>
      </c>
      <c r="E21" s="22" t="str">
        <f>TIMELIMIT!E25</f>
        <v>#</v>
      </c>
      <c r="F21" s="22" t="str">
        <f>TIMELIMIT!F25</f>
        <v>Year</v>
      </c>
      <c r="G21" s="22" t="str">
        <f>TIMELIMIT!G25</f>
        <v>Session</v>
      </c>
      <c r="H21" s="22" t="str">
        <f>TIMELIMIT!H25</f>
        <v>Module</v>
      </c>
      <c r="I21" s="22" t="str">
        <f>TIMELIMIT!I25</f>
        <v>Type</v>
      </c>
      <c r="J21" s="22" t="str">
        <f>TIMELIMIT!J25</f>
        <v>Concat</v>
      </c>
      <c r="K21" s="22" t="s">
        <v>41</v>
      </c>
      <c r="L21" s="22" t="s">
        <v>41</v>
      </c>
      <c r="M21" s="22" t="s">
        <v>36</v>
      </c>
      <c r="N21" s="22"/>
      <c r="O21" s="22" t="s">
        <v>1</v>
      </c>
      <c r="P21" s="22" t="s">
        <v>2</v>
      </c>
      <c r="Q21" s="22" t="s">
        <v>0</v>
      </c>
      <c r="R21" s="22" t="s">
        <v>3</v>
      </c>
      <c r="T21" s="22">
        <f t="shared" ref="T21:AX21" si="0">COLUMN()-COLUMN($S$21)</f>
        <v>1</v>
      </c>
      <c r="U21" s="22">
        <f t="shared" si="0"/>
        <v>2</v>
      </c>
      <c r="V21" s="22">
        <f t="shared" si="0"/>
        <v>3</v>
      </c>
      <c r="W21" s="22">
        <f t="shared" si="0"/>
        <v>4</v>
      </c>
      <c r="X21" s="29">
        <f t="shared" si="0"/>
        <v>5</v>
      </c>
      <c r="Y21" s="29">
        <f t="shared" si="0"/>
        <v>6</v>
      </c>
      <c r="Z21" s="29">
        <f t="shared" si="0"/>
        <v>7</v>
      </c>
      <c r="AA21" s="29">
        <f t="shared" si="0"/>
        <v>8</v>
      </c>
      <c r="AB21" s="29">
        <f t="shared" si="0"/>
        <v>9</v>
      </c>
      <c r="AC21" s="29">
        <f t="shared" si="0"/>
        <v>10</v>
      </c>
      <c r="AD21" s="29">
        <f t="shared" si="0"/>
        <v>11</v>
      </c>
      <c r="AE21" s="29">
        <f t="shared" si="0"/>
        <v>12</v>
      </c>
      <c r="AF21" s="29">
        <f t="shared" si="0"/>
        <v>13</v>
      </c>
      <c r="AG21" s="29">
        <f t="shared" si="0"/>
        <v>14</v>
      </c>
      <c r="AH21" s="29">
        <f t="shared" si="0"/>
        <v>15</v>
      </c>
      <c r="AI21" s="29">
        <f t="shared" si="0"/>
        <v>16</v>
      </c>
      <c r="AJ21" s="29">
        <f t="shared" si="0"/>
        <v>17</v>
      </c>
      <c r="AK21" s="29">
        <f t="shared" si="0"/>
        <v>18</v>
      </c>
      <c r="AL21" s="29">
        <f t="shared" si="0"/>
        <v>19</v>
      </c>
      <c r="AM21" s="29">
        <f t="shared" si="0"/>
        <v>20</v>
      </c>
      <c r="AN21" s="29">
        <f t="shared" si="0"/>
        <v>21</v>
      </c>
      <c r="AO21" s="29">
        <f t="shared" si="0"/>
        <v>22</v>
      </c>
      <c r="AP21" s="29">
        <f t="shared" si="0"/>
        <v>23</v>
      </c>
      <c r="AQ21" s="29">
        <f t="shared" si="0"/>
        <v>24</v>
      </c>
      <c r="AR21" s="29">
        <f t="shared" si="0"/>
        <v>25</v>
      </c>
      <c r="AS21" s="29">
        <f t="shared" si="0"/>
        <v>26</v>
      </c>
      <c r="AT21" s="29">
        <f t="shared" si="0"/>
        <v>27</v>
      </c>
      <c r="AU21" s="29">
        <f t="shared" si="0"/>
        <v>28</v>
      </c>
      <c r="AV21" s="22">
        <f t="shared" si="0"/>
        <v>29</v>
      </c>
      <c r="AW21" s="22">
        <f t="shared" si="0"/>
        <v>30</v>
      </c>
      <c r="AX21" s="22">
        <f t="shared" si="0"/>
        <v>31</v>
      </c>
      <c r="AY21" s="22"/>
    </row>
    <row r="22" spans="2:51" x14ac:dyDescent="0.25">
      <c r="C22" s="22"/>
      <c r="F22" s="26" t="str">
        <f>IF(ISBLANK(TIMELIMIT!F18),"",TIMELIMIT!F18)</f>
        <v/>
      </c>
      <c r="G22" s="26" t="str">
        <f>IF(ISBLANK(TIMELIMIT!G18),"",TIMELIMIT!G18)</f>
        <v/>
      </c>
      <c r="H22" s="26" t="str">
        <f>IF(ISBLANK(TIMELIMIT!H18),"",TIMELIMIT!H18)</f>
        <v/>
      </c>
      <c r="I22" s="26"/>
      <c r="J22" t="e">
        <f>IF(COUNTBLANK(F22:G22)=0,_xlfn.NUMBERVALUE(F22&amp;MID(G22,2,1)),NA())</f>
        <v>#N/A</v>
      </c>
      <c r="K22">
        <v>0</v>
      </c>
      <c r="L22" t="e">
        <f>J22+IF(K22+RIGHT(J22,1)&gt;4,10-(4-K22),K22)</f>
        <v>#N/A</v>
      </c>
      <c r="M22">
        <f>_xlfn.XLOOKUP(H22,LISTS!$C$3:$C$10,LISTS!$B$3:$B$10,0)+1</f>
        <v>1</v>
      </c>
      <c r="T22" s="22"/>
      <c r="V22" s="22"/>
      <c r="AI22" s="34"/>
      <c r="AJ22" s="34"/>
      <c r="AK22" s="34"/>
      <c r="AL22" s="34"/>
      <c r="AM22" s="34"/>
      <c r="AN22" s="34"/>
    </row>
    <row r="23" spans="2:51" x14ac:dyDescent="0.25">
      <c r="B23">
        <v>1</v>
      </c>
      <c r="C23" t="b">
        <f>OR(O23:R23)</f>
        <v>0</v>
      </c>
      <c r="E23">
        <f>IF(ISBLANK(TIMELIMIT!E26),"",TIMELIMIT!E26)</f>
        <v>0</v>
      </c>
      <c r="F23" s="26" t="str">
        <f>IF(ISBLANK(TIMELIMIT!F26),"",TIMELIMIT!F26)</f>
        <v/>
      </c>
      <c r="G23" s="26" t="str">
        <f>IF(ISBLANK(TIMELIMIT!G26),"",TIMELIMIT!G26)</f>
        <v/>
      </c>
      <c r="H23" s="26" t="str">
        <f>IF(ISBLANK(TIMELIMIT!H26),"",TIMELIMIT!H26)</f>
        <v/>
      </c>
      <c r="I23" s="26" t="str">
        <f>IF(ISBLANK(TIMELIMIT!I26),"",TIMELIMIT!I26)</f>
        <v/>
      </c>
      <c r="J23" t="e">
        <f t="shared" ref="J23:J31" si="1">IF(COUNTBLANK(F23:G23)=0,_xlfn.NUMBERVALUE(F23&amp;MID(G23,2,1)),NA())</f>
        <v>#N/A</v>
      </c>
      <c r="K23" t="e">
        <f>_xlfn.XLOOKUP(I23,LISTS!$F$3:$F$9,LISTS!$G$3:$G$9)</f>
        <v>#N/A</v>
      </c>
      <c r="L23" t="e">
        <f t="shared" ref="L23:L52" si="2">J23+IF(K23+RIGHT(J23,1)&gt;4,10-(4-K23),K23)</f>
        <v>#N/A</v>
      </c>
      <c r="M23">
        <f>_xlfn.XLOOKUP(H23,LISTS!$C$3:$C$10,LISTS!$B$3:$B$10,0)</f>
        <v>0</v>
      </c>
      <c r="O23" t="b">
        <f t="shared" ref="O23:O52" si="3">_xlfn.XLOOKUP(TRUE,$T23:$AY23,$T$14:$AY$14,FALSE)</f>
        <v>0</v>
      </c>
      <c r="P23" t="b">
        <f t="shared" ref="P23:P52" si="4">_xlfn.XLOOKUP(TRUE,$T23:$AY23,$T$15:$AY$15,FALSE)</f>
        <v>0</v>
      </c>
      <c r="Q23" t="b">
        <f t="shared" ref="Q23:Q52" si="5">_xlfn.XLOOKUP(TRUE,$T23:$AY23,$T$16:$AY$16,FALSE)</f>
        <v>0</v>
      </c>
      <c r="R23" t="b">
        <f t="shared" ref="R23:R52" si="6">_xlfn.XLOOKUP(TRUE,$T23:$AY23,$T$17:$AY$17,FALSE)</f>
        <v>0</v>
      </c>
      <c r="T23" t="b">
        <f t="shared" ref="T23:T31" si="7">IFERROR(J23&lt;J22,FALSE)</f>
        <v>0</v>
      </c>
      <c r="U23" t="b">
        <f>IF(COUNTBLANK(F23:G23)=0,J23&gt;TIMELIMIT!$X$40,FALSE)</f>
        <v>0</v>
      </c>
      <c r="V23" t="b">
        <f t="shared" ref="V23:V31" si="8">F23&lt;F22</f>
        <v>0</v>
      </c>
      <c r="W23" t="b">
        <f>IF(LEN(F23)&gt;0,F23&gt;TIMELIMIT!$V$40,FALSE)</f>
        <v>0</v>
      </c>
      <c r="X23" t="b">
        <f>IFERROR(IF(NOT(ISNA(J23)),COUNTIF($J$23:J23,J23)&gt;2,FALSE),FALSE)</f>
        <v>0</v>
      </c>
      <c r="Y23" t="b">
        <f>IFERROR(IF(AND(COUNTBLANK(H22:H23)=0,NOT(ISNA(J23))),AND(J23=J22,H23=H22),FALSE),FALSE)</f>
        <v>0</v>
      </c>
      <c r="Z23" s="32" t="b">
        <f>IF(M23&gt;0,M23&lt;MAX($M$22:M22),FALSE)</f>
        <v>0</v>
      </c>
      <c r="AA23" t="b">
        <f>IF(M23&gt;0,(M23-MAX($M$22:M22))&gt;1,FALSE)</f>
        <v>0</v>
      </c>
      <c r="AB23" t="b">
        <f>IFERROR(IF(H23="NAY",J23&lt;TIMELIMIT!$X$9,FALSE),FALSE)</f>
        <v>0</v>
      </c>
      <c r="AC23" t="b">
        <f t="shared" ref="AC23:AC31" si="9">IF(AND(H23="CA1",LEN(G23)&gt;0),_xlfn.NUMBERVALUE(MID(G23,2,1))&gt;2,FALSE)</f>
        <v>0</v>
      </c>
      <c r="AD23" t="b">
        <f t="shared" ref="AD23:AD31" si="10">IF(AND(H23="CA2",LEN(G23)&gt;0),OR(_xlfn.NUMBERVALUE(MID(G23,2,1))&lt;2,_xlfn.NUMBERVALUE(MID(G23,2,1))&gt;3),FALSE)</f>
        <v>0</v>
      </c>
      <c r="AE23" t="b">
        <f t="shared" ref="AE23:AE31" si="11">IF(AND(H23="CFE",LEN(G23)&gt;0),_xlfn.NUMBERVALUE(MID(G23,2,1))&lt;3,FALSE)</f>
        <v>0</v>
      </c>
      <c r="AF23" t="b">
        <f t="shared" ref="AF23:AF31" si="12">IFERROR(J23&lt;SUM(L22),FALSE)</f>
        <v>0</v>
      </c>
      <c r="AG23" t="b">
        <f t="shared" ref="AG23:AG52" si="13">IF(AND(LEN(H23)&gt;0,I23="EX"),NOT(OR(LEFT(H23,2)="CO",LEFT(H23,2)="EL")),FALSE)</f>
        <v>0</v>
      </c>
      <c r="AH23" t="b">
        <f>IF(COUNTBLANK(H23:I23)=0,AND(H23&lt;&gt;"NAY",ISNUMBER(_xlfn.NUMBERVALUE(RIGHT(I23,1)))),FALSE)</f>
        <v>0</v>
      </c>
      <c r="AI23" t="b">
        <f>IF(COUNTBLANK(H23:I23)=0,AND(H23="NAY",OR(I23="ST",I23="EX",I23="FT")),FALSE)</f>
        <v>0</v>
      </c>
      <c r="AJ23" t="b">
        <f t="shared" ref="AJ23:AJ52" si="14">IF(AND(I23="EX",LEN(G23)&gt;0),ISEVEN(_xlfn.NUMBERVALUE(MID(G23,2,1))),FALSE)</f>
        <v>0</v>
      </c>
      <c r="AK23" t="b">
        <f>IF(AND(LEN(H23)&gt;0,I23="FT",ISEVEN(COUNTIF($I$22:I22,"FT"))),NOT(OR(H23="CO1",H23="EL1")),FALSE)</f>
        <v>0</v>
      </c>
      <c r="AL23" t="b">
        <f>IFERROR(IF(AND(I22="FT",ISODD(COUNTIF($I$22:I22,"FT")),NOT(J22=J23)),J23&lt;&gt;J22,FALSE),FALSE)</f>
        <v>0</v>
      </c>
      <c r="AM23" t="b">
        <f>IF(AND(LEN(H23)&gt;0,I23="FT",ISODD(COUNTIF($I$22:I22,"FT"))),NOT(OR(H23="CO2",H23="EL2")),FALSE)</f>
        <v>0</v>
      </c>
      <c r="AN23" t="b">
        <f>IFERROR(IF(AND(LEN(I23)&gt;0,I22="FT",ISODD(COUNTIF($I$22:I22,"FT"))),I23&lt;&gt;"FT",FALSE),FALSE)</f>
        <v>0</v>
      </c>
      <c r="AO23" t="b">
        <f>IF(OR(LEN(H23)=0,H23="NAY"),FALSE,COUNTIF($H$23:H23,H23)&gt;3)</f>
        <v>0</v>
      </c>
      <c r="AP23" t="b">
        <f>IF(AND(LEN(H23)&gt;0,I23="FT"),NOT(OR(LEFT(H23,2)="CO",LEFT(H23,2)="EL")),FALSE)</f>
        <v>0</v>
      </c>
      <c r="AQ23" t="b">
        <f>IF(LEN(H23)&gt;0,SUMIF($H$23:H23,"NAY",$K$23:K23)&gt;8,FALSE)</f>
        <v>0</v>
      </c>
    </row>
    <row r="24" spans="2:51" x14ac:dyDescent="0.25">
      <c r="B24">
        <v>2</v>
      </c>
      <c r="C24" t="b">
        <f t="shared" ref="C24:C31" si="15">OR(O24:R24)</f>
        <v>0</v>
      </c>
      <c r="E24">
        <f>IF(ISBLANK(TIMELIMIT!E27),"",TIMELIMIT!E27)</f>
        <v>0</v>
      </c>
      <c r="F24" s="26" t="str">
        <f>IF(ISBLANK(TIMELIMIT!F27),"",TIMELIMIT!F27)</f>
        <v/>
      </c>
      <c r="G24" s="26" t="str">
        <f>IF(ISBLANK(TIMELIMIT!G27),"",TIMELIMIT!G27)</f>
        <v/>
      </c>
      <c r="H24" s="26" t="str">
        <f>IF(ISBLANK(TIMELIMIT!H27),"",TIMELIMIT!H27)</f>
        <v/>
      </c>
      <c r="I24" s="26" t="str">
        <f>IF(ISBLANK(TIMELIMIT!I27),"",TIMELIMIT!I27)</f>
        <v/>
      </c>
      <c r="J24" t="e">
        <f t="shared" si="1"/>
        <v>#N/A</v>
      </c>
      <c r="K24" t="e">
        <f>_xlfn.XLOOKUP(I24,LISTS!$F$3:$F$9,LISTS!$G$3:$G$9)</f>
        <v>#N/A</v>
      </c>
      <c r="L24" t="e">
        <f t="shared" si="2"/>
        <v>#N/A</v>
      </c>
      <c r="M24">
        <f>_xlfn.XLOOKUP(H24,LISTS!$C$3:$C$10,LISTS!$B$3:$B$10,0)</f>
        <v>0</v>
      </c>
      <c r="O24" t="b">
        <f t="shared" si="3"/>
        <v>0</v>
      </c>
      <c r="P24" t="b">
        <f t="shared" si="4"/>
        <v>0</v>
      </c>
      <c r="Q24" t="b">
        <f t="shared" si="5"/>
        <v>0</v>
      </c>
      <c r="R24" t="b">
        <f t="shared" si="6"/>
        <v>0</v>
      </c>
      <c r="T24" t="b">
        <f t="shared" si="7"/>
        <v>0</v>
      </c>
      <c r="U24" t="b">
        <f>IF(COUNTBLANK(F24:G24)=0,J24&gt;TIMELIMIT!$X$40,FALSE)</f>
        <v>0</v>
      </c>
      <c r="V24" t="b">
        <f t="shared" si="8"/>
        <v>0</v>
      </c>
      <c r="W24" t="b">
        <f>IF(LEN(F24)&gt;0,F24&gt;TIMELIMIT!$V$40,FALSE)</f>
        <v>0</v>
      </c>
      <c r="X24" t="b">
        <f>IFERROR(IF(NOT(ISNA(J24)),COUNTIF($J$23:J24,J24)&gt;2,FALSE),FALSE)</f>
        <v>0</v>
      </c>
      <c r="Y24" t="b">
        <f t="shared" ref="Y24:Y31" si="16">IFERROR(IF(AND(COUNTBLANK(H23:H24)=0,NOT(ISNA(J24))),AND(J24=J23,H24=H23),FALSE),FALSE)</f>
        <v>0</v>
      </c>
      <c r="Z24" s="32" t="b">
        <f>IF(M24&gt;0,M24&lt;MAX($M$22:M23),FALSE)</f>
        <v>0</v>
      </c>
      <c r="AA24" t="b">
        <f>IF(M24&gt;0,(M24-MAX($M$22:M23))&gt;1,FALSE)</f>
        <v>0</v>
      </c>
      <c r="AB24" t="b">
        <f>IFERROR(IF(H24="NAY",J24&lt;TIMELIMIT!$X$9,FALSE),FALSE)</f>
        <v>0</v>
      </c>
      <c r="AC24" t="b">
        <f t="shared" si="9"/>
        <v>0</v>
      </c>
      <c r="AD24" t="b">
        <f t="shared" si="10"/>
        <v>0</v>
      </c>
      <c r="AE24" t="b">
        <f t="shared" si="11"/>
        <v>0</v>
      </c>
      <c r="AF24" t="b">
        <f t="shared" si="12"/>
        <v>0</v>
      </c>
      <c r="AG24" t="b">
        <f t="shared" si="13"/>
        <v>0</v>
      </c>
      <c r="AH24" t="b">
        <f t="shared" ref="AH24:AH52" si="17">IF(COUNTBLANK(H24:I24)=0,AND(H24&lt;&gt;"NAY",ISNUMBER(_xlfn.NUMBERVALUE(RIGHT(I24,1)))),FALSE)</f>
        <v>0</v>
      </c>
      <c r="AI24" t="b">
        <f t="shared" ref="AI24:AI52" si="18">IF(COUNTBLANK(H24:I24)=0,AND(H24="NAY",OR(I24="ST",I24="EX",I24="FT")),FALSE)</f>
        <v>0</v>
      </c>
      <c r="AJ24" t="b">
        <f t="shared" si="14"/>
        <v>0</v>
      </c>
      <c r="AK24" t="b">
        <f>IF(AND(LEN(H24)&gt;0,I24="FT",ISEVEN(COUNTIF($I$22:I23,"FT"))),NOT(OR(H24="CO1",H24="EL1")),FALSE)</f>
        <v>0</v>
      </c>
      <c r="AL24" t="b">
        <f>IFERROR(IF(AND(I23="FT",ISODD(COUNTIF($I$22:I23,"FT")),NOT(J23=J24)),J24&lt;&gt;J23,FALSE),FALSE)</f>
        <v>0</v>
      </c>
      <c r="AM24" t="b">
        <f>IF(AND(LEN(H24)&gt;0,I24="FT",ISODD(COUNTIF($I$22:I23,"FT"))),NOT(OR(H24="CO2",H24="EL2")),FALSE)</f>
        <v>0</v>
      </c>
      <c r="AN24" t="b">
        <f>IFERROR(IF(AND(LEN(I24)&gt;0,I23="FT",ISODD(COUNTIF($I$22:I23,"FT"))),I24&lt;&gt;"FT",FALSE),FALSE)</f>
        <v>0</v>
      </c>
      <c r="AO24" t="b">
        <f>IF(OR(LEN(H24)=0,H24="NAY"),FALSE,COUNTIF($H$23:H24,H24)&gt;3)</f>
        <v>0</v>
      </c>
      <c r="AP24" t="b">
        <f t="shared" ref="AP24:AP52" si="19">IF(AND(LEN(H24)&gt;0,I24="FT"),NOT(OR(LEFT(H24,2)="CO",LEFT(H24,2)="EL")),FALSE)</f>
        <v>0</v>
      </c>
      <c r="AQ24" t="b">
        <f>IF(LEN(H24)&gt;0,SUMIF($H$23:H24,"NAY",$K$23:K24)&gt;8,FALSE)</f>
        <v>0</v>
      </c>
    </row>
    <row r="25" spans="2:51" x14ac:dyDescent="0.25">
      <c r="B25">
        <v>3</v>
      </c>
      <c r="C25" t="b">
        <f t="shared" si="15"/>
        <v>0</v>
      </c>
      <c r="E25">
        <f>IF(ISBLANK(TIMELIMIT!E28),"",TIMELIMIT!E28)</f>
        <v>0</v>
      </c>
      <c r="F25" s="26" t="str">
        <f>IF(ISBLANK(TIMELIMIT!F28),"",TIMELIMIT!F28)</f>
        <v/>
      </c>
      <c r="G25" s="26" t="str">
        <f>IF(ISBLANK(TIMELIMIT!G28),"",TIMELIMIT!G28)</f>
        <v/>
      </c>
      <c r="H25" s="26" t="str">
        <f>IF(ISBLANK(TIMELIMIT!H28),"",TIMELIMIT!H28)</f>
        <v/>
      </c>
      <c r="I25" s="26" t="str">
        <f>IF(ISBLANK(TIMELIMIT!I28),"",TIMELIMIT!I28)</f>
        <v/>
      </c>
      <c r="J25" t="e">
        <f t="shared" si="1"/>
        <v>#N/A</v>
      </c>
      <c r="K25" t="e">
        <f>_xlfn.XLOOKUP(I25,LISTS!$F$3:$F$9,LISTS!$G$3:$G$9)</f>
        <v>#N/A</v>
      </c>
      <c r="L25" t="e">
        <f t="shared" si="2"/>
        <v>#N/A</v>
      </c>
      <c r="M25">
        <f>_xlfn.XLOOKUP(H25,LISTS!$C$3:$C$10,LISTS!$B$3:$B$10,0)</f>
        <v>0</v>
      </c>
      <c r="O25" t="b">
        <f t="shared" si="3"/>
        <v>0</v>
      </c>
      <c r="P25" t="b">
        <f t="shared" si="4"/>
        <v>0</v>
      </c>
      <c r="Q25" t="b">
        <f t="shared" si="5"/>
        <v>0</v>
      </c>
      <c r="R25" t="b">
        <f t="shared" si="6"/>
        <v>0</v>
      </c>
      <c r="T25" t="b">
        <f t="shared" si="7"/>
        <v>0</v>
      </c>
      <c r="U25" t="b">
        <f>IF(COUNTBLANK(F25:G25)=0,J25&gt;TIMELIMIT!$X$40,FALSE)</f>
        <v>0</v>
      </c>
      <c r="V25" t="b">
        <f t="shared" si="8"/>
        <v>0</v>
      </c>
      <c r="W25" t="b">
        <f>IF(LEN(F25)&gt;0,F25&gt;TIMELIMIT!$V$40,FALSE)</f>
        <v>0</v>
      </c>
      <c r="X25" t="b">
        <f>IFERROR(IF(NOT(ISNA(J25)),COUNTIF($J$23:J25,J25)&gt;2,FALSE),FALSE)</f>
        <v>0</v>
      </c>
      <c r="Y25" t="b">
        <f t="shared" si="16"/>
        <v>0</v>
      </c>
      <c r="Z25" s="32" t="b">
        <f>IF(M25&gt;0,M25&lt;MAX($M$22:M24),FALSE)</f>
        <v>0</v>
      </c>
      <c r="AA25" t="b">
        <f>IF(M25&gt;0,(M25-MAX($M$22:M24))&gt;1,FALSE)</f>
        <v>0</v>
      </c>
      <c r="AB25" t="b">
        <f>IFERROR(IF(H25="NAY",J25&lt;TIMELIMIT!$X$9,FALSE),FALSE)</f>
        <v>0</v>
      </c>
      <c r="AC25" t="b">
        <f t="shared" si="9"/>
        <v>0</v>
      </c>
      <c r="AD25" t="b">
        <f t="shared" si="10"/>
        <v>0</v>
      </c>
      <c r="AE25" t="b">
        <f t="shared" si="11"/>
        <v>0</v>
      </c>
      <c r="AF25" t="b">
        <f t="shared" si="12"/>
        <v>0</v>
      </c>
      <c r="AG25" t="b">
        <f t="shared" si="13"/>
        <v>0</v>
      </c>
      <c r="AH25" t="b">
        <f t="shared" si="17"/>
        <v>0</v>
      </c>
      <c r="AI25" t="b">
        <f t="shared" si="18"/>
        <v>0</v>
      </c>
      <c r="AJ25" t="b">
        <f t="shared" si="14"/>
        <v>0</v>
      </c>
      <c r="AK25" t="b">
        <f>IF(AND(LEN(H25)&gt;0,I25="FT",ISEVEN(COUNTIF($I$22:I24,"FT"))),NOT(OR(H25="CO1",H25="EL1")),FALSE)</f>
        <v>0</v>
      </c>
      <c r="AL25" t="b">
        <f>IFERROR(IF(AND(I24="FT",ISODD(COUNTIF($I$22:I24,"FT")),NOT(J24=J25)),J25&lt;&gt;J24,FALSE),FALSE)</f>
        <v>0</v>
      </c>
      <c r="AM25" t="b">
        <f>IF(AND(LEN(H25)&gt;0,I25="FT",ISODD(COUNTIF($I$22:I24,"FT"))),NOT(OR(H25="CO2",H25="EL2")),FALSE)</f>
        <v>0</v>
      </c>
      <c r="AN25" t="b">
        <f>IFERROR(IF(AND(LEN(I25)&gt;0,I24="FT",ISODD(COUNTIF($I$22:I24,"FT"))),I25&lt;&gt;"FT",FALSE),FALSE)</f>
        <v>0</v>
      </c>
      <c r="AO25" t="b">
        <f>IF(OR(LEN(H25)=0,H25="NAY"),FALSE,COUNTIF($H$23:H25,H25)&gt;3)</f>
        <v>0</v>
      </c>
      <c r="AP25" t="b">
        <f t="shared" si="19"/>
        <v>0</v>
      </c>
      <c r="AQ25" t="b">
        <f>IF(LEN(H25)&gt;0,SUMIF($H$23:H25,"NAY",$K$23:K25)&gt;8,FALSE)</f>
        <v>0</v>
      </c>
    </row>
    <row r="26" spans="2:51" x14ac:dyDescent="0.25">
      <c r="B26">
        <v>4</v>
      </c>
      <c r="C26" t="b">
        <f t="shared" si="15"/>
        <v>0</v>
      </c>
      <c r="E26">
        <f>IF(ISBLANK(TIMELIMIT!E29),"",TIMELIMIT!E29)</f>
        <v>0</v>
      </c>
      <c r="F26" s="26" t="str">
        <f>IF(ISBLANK(TIMELIMIT!F29),"",TIMELIMIT!F29)</f>
        <v/>
      </c>
      <c r="G26" s="26" t="str">
        <f>IF(ISBLANK(TIMELIMIT!G29),"",TIMELIMIT!G29)</f>
        <v/>
      </c>
      <c r="H26" s="26" t="str">
        <f>IF(ISBLANK(TIMELIMIT!H29),"",TIMELIMIT!H29)</f>
        <v/>
      </c>
      <c r="I26" s="26" t="str">
        <f>IF(ISBLANK(TIMELIMIT!I29),"",TIMELIMIT!I29)</f>
        <v/>
      </c>
      <c r="J26" t="e">
        <f t="shared" si="1"/>
        <v>#N/A</v>
      </c>
      <c r="K26" t="e">
        <f>_xlfn.XLOOKUP(I26,LISTS!$F$3:$F$9,LISTS!$G$3:$G$9)</f>
        <v>#N/A</v>
      </c>
      <c r="L26" t="e">
        <f t="shared" si="2"/>
        <v>#N/A</v>
      </c>
      <c r="M26">
        <f>_xlfn.XLOOKUP(H26,LISTS!$C$3:$C$10,LISTS!$B$3:$B$10,0)</f>
        <v>0</v>
      </c>
      <c r="O26" t="b">
        <f t="shared" si="3"/>
        <v>0</v>
      </c>
      <c r="P26" t="b">
        <f t="shared" si="4"/>
        <v>0</v>
      </c>
      <c r="Q26" t="b">
        <f t="shared" si="5"/>
        <v>0</v>
      </c>
      <c r="R26" t="b">
        <f t="shared" si="6"/>
        <v>0</v>
      </c>
      <c r="T26" t="b">
        <f t="shared" si="7"/>
        <v>0</v>
      </c>
      <c r="U26" t="b">
        <f>IF(COUNTBLANK(F26:G26)=0,J26&gt;TIMELIMIT!$X$40,FALSE)</f>
        <v>0</v>
      </c>
      <c r="V26" t="b">
        <f t="shared" si="8"/>
        <v>0</v>
      </c>
      <c r="W26" t="b">
        <f>IF(LEN(F26)&gt;0,F26&gt;TIMELIMIT!$V$40,FALSE)</f>
        <v>0</v>
      </c>
      <c r="X26" t="b">
        <f>IFERROR(IF(NOT(ISNA(J26)),COUNTIF($J$23:J26,J26)&gt;2,FALSE),FALSE)</f>
        <v>0</v>
      </c>
      <c r="Y26" t="b">
        <f t="shared" si="16"/>
        <v>0</v>
      </c>
      <c r="Z26" s="32" t="b">
        <f>IF(M26&gt;0,M26&lt;MAX($M$22:M25),FALSE)</f>
        <v>0</v>
      </c>
      <c r="AA26" t="b">
        <f>IF(M26&gt;0,(M26-MAX($M$22:M25))&gt;1,FALSE)</f>
        <v>0</v>
      </c>
      <c r="AB26" t="b">
        <f>IFERROR(IF(H26="NAY",J26&lt;TIMELIMIT!$X$9,FALSE),FALSE)</f>
        <v>0</v>
      </c>
      <c r="AC26" t="b">
        <f t="shared" si="9"/>
        <v>0</v>
      </c>
      <c r="AD26" t="b">
        <f t="shared" si="10"/>
        <v>0</v>
      </c>
      <c r="AE26" t="b">
        <f t="shared" si="11"/>
        <v>0</v>
      </c>
      <c r="AF26" t="b">
        <f t="shared" si="12"/>
        <v>0</v>
      </c>
      <c r="AG26" t="b">
        <f t="shared" si="13"/>
        <v>0</v>
      </c>
      <c r="AH26" t="b">
        <f t="shared" si="17"/>
        <v>0</v>
      </c>
      <c r="AI26" t="b">
        <f t="shared" si="18"/>
        <v>0</v>
      </c>
      <c r="AJ26" t="b">
        <f t="shared" si="14"/>
        <v>0</v>
      </c>
      <c r="AK26" t="b">
        <f>IF(AND(LEN(H26)&gt;0,I26="FT",ISEVEN(COUNTIF($I$22:I25,"FT"))),NOT(OR(H26="CO1",H26="EL1")),FALSE)</f>
        <v>0</v>
      </c>
      <c r="AL26" t="b">
        <f>IFERROR(IF(AND(I25="FT",ISODD(COUNTIF($I$22:I25,"FT")),NOT(J25=J26)),J26&lt;&gt;J25,FALSE),FALSE)</f>
        <v>0</v>
      </c>
      <c r="AM26" t="b">
        <f>IF(AND(LEN(H26)&gt;0,I26="FT",ISODD(COUNTIF($I$22:I25,"FT"))),NOT(OR(H26="CO2",H26="EL2")),FALSE)</f>
        <v>0</v>
      </c>
      <c r="AN26" t="b">
        <f>IFERROR(IF(AND(LEN(I26)&gt;0,I25="FT",ISODD(COUNTIF($I$22:I25,"FT"))),I26&lt;&gt;"FT",FALSE),FALSE)</f>
        <v>0</v>
      </c>
      <c r="AO26" t="b">
        <f>IF(OR(LEN(H26)=0,H26="NAY"),FALSE,COUNTIF($H$23:H26,H26)&gt;3)</f>
        <v>0</v>
      </c>
      <c r="AP26" t="b">
        <f t="shared" si="19"/>
        <v>0</v>
      </c>
      <c r="AQ26" t="b">
        <f>IF(LEN(H26)&gt;0,SUMIF($H$23:H26,"NAY",$K$23:K26)&gt;8,FALSE)</f>
        <v>0</v>
      </c>
    </row>
    <row r="27" spans="2:51" x14ac:dyDescent="0.25">
      <c r="B27">
        <v>5</v>
      </c>
      <c r="C27" t="b">
        <f t="shared" si="15"/>
        <v>0</v>
      </c>
      <c r="E27">
        <f>IF(ISBLANK(TIMELIMIT!E30),"",TIMELIMIT!E30)</f>
        <v>0</v>
      </c>
      <c r="F27" s="26" t="str">
        <f>IF(ISBLANK(TIMELIMIT!F30),"",TIMELIMIT!F30)</f>
        <v/>
      </c>
      <c r="G27" s="26" t="str">
        <f>IF(ISBLANK(TIMELIMIT!G30),"",TIMELIMIT!G30)</f>
        <v/>
      </c>
      <c r="H27" s="26" t="str">
        <f>IF(ISBLANK(TIMELIMIT!H30),"",TIMELIMIT!H30)</f>
        <v/>
      </c>
      <c r="I27" s="26" t="str">
        <f>IF(ISBLANK(TIMELIMIT!I30),"",TIMELIMIT!I30)</f>
        <v/>
      </c>
      <c r="J27" t="e">
        <f t="shared" si="1"/>
        <v>#N/A</v>
      </c>
      <c r="K27" t="e">
        <f>_xlfn.XLOOKUP(I27,LISTS!$F$3:$F$9,LISTS!$G$3:$G$9)</f>
        <v>#N/A</v>
      </c>
      <c r="L27" t="e">
        <f t="shared" si="2"/>
        <v>#N/A</v>
      </c>
      <c r="M27">
        <f>_xlfn.XLOOKUP(H27,LISTS!$C$3:$C$10,LISTS!$B$3:$B$10,0)</f>
        <v>0</v>
      </c>
      <c r="O27" t="b">
        <f t="shared" si="3"/>
        <v>0</v>
      </c>
      <c r="P27" t="b">
        <f t="shared" si="4"/>
        <v>0</v>
      </c>
      <c r="Q27" t="b">
        <f t="shared" si="5"/>
        <v>0</v>
      </c>
      <c r="R27" t="b">
        <f t="shared" si="6"/>
        <v>0</v>
      </c>
      <c r="T27" t="b">
        <f t="shared" si="7"/>
        <v>0</v>
      </c>
      <c r="U27" t="b">
        <f>IF(COUNTBLANK(F27:G27)=0,J27&gt;TIMELIMIT!$X$40,FALSE)</f>
        <v>0</v>
      </c>
      <c r="V27" t="b">
        <f t="shared" si="8"/>
        <v>0</v>
      </c>
      <c r="W27" t="b">
        <f>IF(LEN(F27)&gt;0,F27&gt;TIMELIMIT!$V$40,FALSE)</f>
        <v>0</v>
      </c>
      <c r="X27" t="b">
        <f>IFERROR(IF(NOT(ISNA(J27)),COUNTIF($J$23:J27,J27)&gt;2,FALSE),FALSE)</f>
        <v>0</v>
      </c>
      <c r="Y27" t="b">
        <f t="shared" si="16"/>
        <v>0</v>
      </c>
      <c r="Z27" s="32" t="b">
        <f>IF(M27&gt;0,M27&lt;MAX($M$22:M26),FALSE)</f>
        <v>0</v>
      </c>
      <c r="AA27" t="b">
        <f>IF(M27&gt;0,(M27-MAX($M$22:M26))&gt;1,FALSE)</f>
        <v>0</v>
      </c>
      <c r="AB27" t="b">
        <f>IFERROR(IF(H27="NAY",J27&lt;TIMELIMIT!$X$9,FALSE),FALSE)</f>
        <v>0</v>
      </c>
      <c r="AC27" t="b">
        <f t="shared" si="9"/>
        <v>0</v>
      </c>
      <c r="AD27" t="b">
        <f t="shared" si="10"/>
        <v>0</v>
      </c>
      <c r="AE27" t="b">
        <f t="shared" si="11"/>
        <v>0</v>
      </c>
      <c r="AF27" t="b">
        <f t="shared" si="12"/>
        <v>0</v>
      </c>
      <c r="AG27" t="b">
        <f t="shared" si="13"/>
        <v>0</v>
      </c>
      <c r="AH27" t="b">
        <f t="shared" si="17"/>
        <v>0</v>
      </c>
      <c r="AI27" t="b">
        <f t="shared" si="18"/>
        <v>0</v>
      </c>
      <c r="AJ27" t="b">
        <f t="shared" si="14"/>
        <v>0</v>
      </c>
      <c r="AK27" t="b">
        <f>IF(AND(LEN(H27)&gt;0,I27="FT",ISEVEN(COUNTIF($I$22:I26,"FT"))),NOT(OR(H27="CO1",H27="EL1")),FALSE)</f>
        <v>0</v>
      </c>
      <c r="AL27" t="b">
        <f>IFERROR(IF(AND(I26="FT",ISODD(COUNTIF($I$22:I26,"FT")),NOT(J26=J27)),J27&lt;&gt;J26,FALSE),FALSE)</f>
        <v>0</v>
      </c>
      <c r="AM27" t="b">
        <f>IF(AND(LEN(H27)&gt;0,I27="FT",ISODD(COUNTIF($I$22:I26,"FT"))),NOT(OR(H27="CO2",H27="EL2")),FALSE)</f>
        <v>0</v>
      </c>
      <c r="AN27" t="b">
        <f>IFERROR(IF(AND(LEN(I27)&gt;0,I26="FT",ISODD(COUNTIF($I$22:I26,"FT"))),I27&lt;&gt;"FT",FALSE),FALSE)</f>
        <v>0</v>
      </c>
      <c r="AO27" t="b">
        <f>IF(OR(LEN(H27)=0,H27="NAY"),FALSE,COUNTIF($H$23:H27,H27)&gt;3)</f>
        <v>0</v>
      </c>
      <c r="AP27" t="b">
        <f t="shared" si="19"/>
        <v>0</v>
      </c>
      <c r="AQ27" t="b">
        <f>IF(LEN(H27)&gt;0,SUMIF($H$23:H27,"NAY",$K$23:K27)&gt;8,FALSE)</f>
        <v>0</v>
      </c>
    </row>
    <row r="28" spans="2:51" x14ac:dyDescent="0.25">
      <c r="B28">
        <v>6</v>
      </c>
      <c r="C28" t="b">
        <f t="shared" si="15"/>
        <v>0</v>
      </c>
      <c r="E28">
        <f>IF(ISBLANK(TIMELIMIT!E31),"",TIMELIMIT!E31)</f>
        <v>0</v>
      </c>
      <c r="F28" s="26" t="str">
        <f>IF(ISBLANK(TIMELIMIT!F31),"",TIMELIMIT!F31)</f>
        <v/>
      </c>
      <c r="G28" s="26" t="str">
        <f>IF(ISBLANK(TIMELIMIT!G31),"",TIMELIMIT!G31)</f>
        <v/>
      </c>
      <c r="H28" s="26" t="str">
        <f>IF(ISBLANK(TIMELIMIT!H31),"",TIMELIMIT!H31)</f>
        <v/>
      </c>
      <c r="I28" s="26" t="str">
        <f>IF(ISBLANK(TIMELIMIT!I31),"",TIMELIMIT!I31)</f>
        <v/>
      </c>
      <c r="J28" t="e">
        <f t="shared" si="1"/>
        <v>#N/A</v>
      </c>
      <c r="K28" t="e">
        <f>_xlfn.XLOOKUP(I28,LISTS!$F$3:$F$9,LISTS!$G$3:$G$9)</f>
        <v>#N/A</v>
      </c>
      <c r="L28" t="e">
        <f t="shared" si="2"/>
        <v>#N/A</v>
      </c>
      <c r="M28">
        <f>_xlfn.XLOOKUP(H28,LISTS!$C$3:$C$10,LISTS!$B$3:$B$10,0)</f>
        <v>0</v>
      </c>
      <c r="O28" t="b">
        <f t="shared" si="3"/>
        <v>0</v>
      </c>
      <c r="P28" t="b">
        <f t="shared" si="4"/>
        <v>0</v>
      </c>
      <c r="Q28" t="b">
        <f t="shared" si="5"/>
        <v>0</v>
      </c>
      <c r="R28" t="b">
        <f t="shared" si="6"/>
        <v>0</v>
      </c>
      <c r="T28" t="b">
        <f t="shared" si="7"/>
        <v>0</v>
      </c>
      <c r="U28" t="b">
        <f>IF(COUNTBLANK(F28:G28)=0,J28&gt;TIMELIMIT!$X$40,FALSE)</f>
        <v>0</v>
      </c>
      <c r="V28" t="b">
        <f t="shared" si="8"/>
        <v>0</v>
      </c>
      <c r="W28" t="b">
        <f>IF(LEN(F28)&gt;0,F28&gt;TIMELIMIT!$V$40,FALSE)</f>
        <v>0</v>
      </c>
      <c r="X28" t="b">
        <f>IFERROR(IF(NOT(ISNA(J28)),COUNTIF($J$23:J28,J28)&gt;2,FALSE),FALSE)</f>
        <v>0</v>
      </c>
      <c r="Y28" t="b">
        <f t="shared" si="16"/>
        <v>0</v>
      </c>
      <c r="Z28" s="32" t="b">
        <f>IF(M28&gt;0,M28&lt;MAX($M$22:M27),FALSE)</f>
        <v>0</v>
      </c>
      <c r="AA28" t="b">
        <f>IF(M28&gt;0,(M28-MAX($M$22:M27))&gt;1,FALSE)</f>
        <v>0</v>
      </c>
      <c r="AB28" t="b">
        <f>IFERROR(IF(H28="NAY",J28&lt;TIMELIMIT!$X$9,FALSE),FALSE)</f>
        <v>0</v>
      </c>
      <c r="AC28" t="b">
        <f t="shared" si="9"/>
        <v>0</v>
      </c>
      <c r="AD28" t="b">
        <f t="shared" si="10"/>
        <v>0</v>
      </c>
      <c r="AE28" t="b">
        <f t="shared" si="11"/>
        <v>0</v>
      </c>
      <c r="AF28" t="b">
        <f t="shared" si="12"/>
        <v>0</v>
      </c>
      <c r="AG28" t="b">
        <f t="shared" si="13"/>
        <v>0</v>
      </c>
      <c r="AH28" t="b">
        <f t="shared" si="17"/>
        <v>0</v>
      </c>
      <c r="AI28" t="b">
        <f t="shared" si="18"/>
        <v>0</v>
      </c>
      <c r="AJ28" t="b">
        <f t="shared" si="14"/>
        <v>0</v>
      </c>
      <c r="AK28" t="b">
        <f>IF(AND(LEN(H28)&gt;0,I28="FT",ISEVEN(COUNTIF($I$22:I27,"FT"))),NOT(OR(H28="CO1",H28="EL1")),FALSE)</f>
        <v>0</v>
      </c>
      <c r="AL28" t="b">
        <f>IFERROR(IF(AND(I27="FT",ISODD(COUNTIF($I$22:I27,"FT")),NOT(J27=J28)),J28&lt;&gt;J27,FALSE),FALSE)</f>
        <v>0</v>
      </c>
      <c r="AM28" t="b">
        <f>IF(AND(LEN(H28)&gt;0,I28="FT",ISODD(COUNTIF($I$22:I27,"FT"))),NOT(OR(H28="CO2",H28="EL2")),FALSE)</f>
        <v>0</v>
      </c>
      <c r="AN28" t="b">
        <f>IFERROR(IF(AND(LEN(I28)&gt;0,I27="FT",ISODD(COUNTIF($I$22:I27,"FT"))),I28&lt;&gt;"FT",FALSE),FALSE)</f>
        <v>0</v>
      </c>
      <c r="AO28" t="b">
        <f>IF(OR(LEN(H28)=0,H28="NAY"),FALSE,COUNTIF($H$23:H28,H28)&gt;3)</f>
        <v>0</v>
      </c>
      <c r="AP28" t="b">
        <f t="shared" si="19"/>
        <v>0</v>
      </c>
      <c r="AQ28" t="b">
        <f>IF(LEN(H28)&gt;0,SUMIF($H$23:H28,"NAY",$K$23:K28)&gt;8,FALSE)</f>
        <v>0</v>
      </c>
    </row>
    <row r="29" spans="2:51" x14ac:dyDescent="0.25">
      <c r="B29">
        <v>7</v>
      </c>
      <c r="C29" t="b">
        <f t="shared" si="15"/>
        <v>0</v>
      </c>
      <c r="E29">
        <f>IF(ISBLANK(TIMELIMIT!E32),"",TIMELIMIT!E32)</f>
        <v>0</v>
      </c>
      <c r="F29" s="26" t="str">
        <f>IF(ISBLANK(TIMELIMIT!F32),"",TIMELIMIT!F32)</f>
        <v/>
      </c>
      <c r="G29" s="26" t="str">
        <f>IF(ISBLANK(TIMELIMIT!G32),"",TIMELIMIT!G32)</f>
        <v/>
      </c>
      <c r="H29" s="26" t="str">
        <f>IF(ISBLANK(TIMELIMIT!H32),"",TIMELIMIT!H32)</f>
        <v/>
      </c>
      <c r="I29" s="26" t="str">
        <f>IF(ISBLANK(TIMELIMIT!I32),"",TIMELIMIT!I32)</f>
        <v/>
      </c>
      <c r="J29" t="e">
        <f t="shared" si="1"/>
        <v>#N/A</v>
      </c>
      <c r="K29" t="e">
        <f>_xlfn.XLOOKUP(I29,LISTS!$F$3:$F$9,LISTS!$G$3:$G$9)</f>
        <v>#N/A</v>
      </c>
      <c r="L29" t="e">
        <f t="shared" si="2"/>
        <v>#N/A</v>
      </c>
      <c r="M29">
        <f>_xlfn.XLOOKUP(H29,LISTS!$C$3:$C$10,LISTS!$B$3:$B$10,0)</f>
        <v>0</v>
      </c>
      <c r="O29" t="b">
        <f t="shared" si="3"/>
        <v>0</v>
      </c>
      <c r="P29" t="b">
        <f t="shared" si="4"/>
        <v>0</v>
      </c>
      <c r="Q29" t="b">
        <f t="shared" si="5"/>
        <v>0</v>
      </c>
      <c r="R29" t="b">
        <f t="shared" si="6"/>
        <v>0</v>
      </c>
      <c r="T29" t="b">
        <f t="shared" si="7"/>
        <v>0</v>
      </c>
      <c r="U29" t="b">
        <f>IF(COUNTBLANK(F29:G29)=0,J29&gt;TIMELIMIT!$X$40,FALSE)</f>
        <v>0</v>
      </c>
      <c r="V29" t="b">
        <f t="shared" si="8"/>
        <v>0</v>
      </c>
      <c r="W29" t="b">
        <f>IF(LEN(F29)&gt;0,F29&gt;TIMELIMIT!$V$40,FALSE)</f>
        <v>0</v>
      </c>
      <c r="X29" t="b">
        <f>IFERROR(IF(NOT(ISNA(J29)),COUNTIF($J$23:J29,J29)&gt;2,FALSE),FALSE)</f>
        <v>0</v>
      </c>
      <c r="Y29" t="b">
        <f t="shared" si="16"/>
        <v>0</v>
      </c>
      <c r="Z29" s="32" t="b">
        <f>IF(M29&gt;0,M29&lt;MAX($M$22:M28),FALSE)</f>
        <v>0</v>
      </c>
      <c r="AA29" t="b">
        <f>IF(M29&gt;0,(M29-MAX($M$22:M28))&gt;1,FALSE)</f>
        <v>0</v>
      </c>
      <c r="AB29" t="b">
        <f>IFERROR(IF(H29="NAY",J29&lt;TIMELIMIT!$X$9,FALSE),FALSE)</f>
        <v>0</v>
      </c>
      <c r="AC29" t="b">
        <f t="shared" si="9"/>
        <v>0</v>
      </c>
      <c r="AD29" t="b">
        <f t="shared" si="10"/>
        <v>0</v>
      </c>
      <c r="AE29" t="b">
        <f t="shared" si="11"/>
        <v>0</v>
      </c>
      <c r="AF29" t="b">
        <f t="shared" si="12"/>
        <v>0</v>
      </c>
      <c r="AG29" t="b">
        <f t="shared" si="13"/>
        <v>0</v>
      </c>
      <c r="AH29" t="b">
        <f t="shared" si="17"/>
        <v>0</v>
      </c>
      <c r="AI29" t="b">
        <f t="shared" si="18"/>
        <v>0</v>
      </c>
      <c r="AJ29" t="b">
        <f t="shared" si="14"/>
        <v>0</v>
      </c>
      <c r="AK29" t="b">
        <f>IF(AND(LEN(H29)&gt;0,I29="FT",ISEVEN(COUNTIF($I$22:I28,"FT"))),NOT(OR(H29="CO1",H29="EL1")),FALSE)</f>
        <v>0</v>
      </c>
      <c r="AL29" t="b">
        <f>IFERROR(IF(AND(I28="FT",ISODD(COUNTIF($I$22:I28,"FT")),NOT(J28=J29)),J29&lt;&gt;J28,FALSE),FALSE)</f>
        <v>0</v>
      </c>
      <c r="AM29" t="b">
        <f>IF(AND(LEN(H29)&gt;0,I29="FT",ISODD(COUNTIF($I$22:I28,"FT"))),NOT(OR(H29="CO2",H29="EL2")),FALSE)</f>
        <v>0</v>
      </c>
      <c r="AN29" t="b">
        <f>IFERROR(IF(AND(LEN(I29)&gt;0,I28="FT",ISODD(COUNTIF($I$22:I28,"FT"))),I29&lt;&gt;"FT",FALSE),FALSE)</f>
        <v>0</v>
      </c>
      <c r="AO29" t="b">
        <f>IF(OR(LEN(H29)=0,H29="NAY"),FALSE,COUNTIF($H$23:H29,H29)&gt;3)</f>
        <v>0</v>
      </c>
      <c r="AP29" t="b">
        <f t="shared" si="19"/>
        <v>0</v>
      </c>
      <c r="AQ29" t="b">
        <f>IF(LEN(H29)&gt;0,SUMIF($H$23:H29,"NAY",$K$23:K29)&gt;8,FALSE)</f>
        <v>0</v>
      </c>
    </row>
    <row r="30" spans="2:51" x14ac:dyDescent="0.25">
      <c r="B30">
        <v>8</v>
      </c>
      <c r="C30" t="b">
        <f t="shared" si="15"/>
        <v>0</v>
      </c>
      <c r="E30">
        <f>IF(ISBLANK(TIMELIMIT!E33),"",TIMELIMIT!E33)</f>
        <v>0</v>
      </c>
      <c r="F30" s="26" t="str">
        <f>IF(ISBLANK(TIMELIMIT!F33),"",TIMELIMIT!F33)</f>
        <v/>
      </c>
      <c r="G30" s="26" t="str">
        <f>IF(ISBLANK(TIMELIMIT!G33),"",TIMELIMIT!G33)</f>
        <v/>
      </c>
      <c r="H30" s="26" t="str">
        <f>IF(ISBLANK(TIMELIMIT!H33),"",TIMELIMIT!H33)</f>
        <v/>
      </c>
      <c r="I30" s="26" t="str">
        <f>IF(ISBLANK(TIMELIMIT!I33),"",TIMELIMIT!I33)</f>
        <v/>
      </c>
      <c r="J30" t="e">
        <f t="shared" si="1"/>
        <v>#N/A</v>
      </c>
      <c r="K30" t="e">
        <f>_xlfn.XLOOKUP(I30,LISTS!$F$3:$F$9,LISTS!$G$3:$G$9)</f>
        <v>#N/A</v>
      </c>
      <c r="L30" t="e">
        <f t="shared" si="2"/>
        <v>#N/A</v>
      </c>
      <c r="M30">
        <f>_xlfn.XLOOKUP(H30,LISTS!$C$3:$C$10,LISTS!$B$3:$B$10,0)</f>
        <v>0</v>
      </c>
      <c r="O30" t="b">
        <f t="shared" si="3"/>
        <v>0</v>
      </c>
      <c r="P30" t="b">
        <f t="shared" si="4"/>
        <v>0</v>
      </c>
      <c r="Q30" t="b">
        <f t="shared" si="5"/>
        <v>0</v>
      </c>
      <c r="R30" t="b">
        <f t="shared" si="6"/>
        <v>0</v>
      </c>
      <c r="T30" t="b">
        <f t="shared" si="7"/>
        <v>0</v>
      </c>
      <c r="U30" t="b">
        <f>IF(COUNTBLANK(F30:G30)=0,J30&gt;TIMELIMIT!$X$40,FALSE)</f>
        <v>0</v>
      </c>
      <c r="V30" t="b">
        <f t="shared" si="8"/>
        <v>0</v>
      </c>
      <c r="W30" t="b">
        <f>IF(LEN(F30)&gt;0,F30&gt;TIMELIMIT!$V$40,FALSE)</f>
        <v>0</v>
      </c>
      <c r="X30" t="b">
        <f>IFERROR(IF(NOT(ISNA(J30)),COUNTIF($J$23:J30,J30)&gt;2,FALSE),FALSE)</f>
        <v>0</v>
      </c>
      <c r="Y30" t="b">
        <f t="shared" si="16"/>
        <v>0</v>
      </c>
      <c r="Z30" s="32" t="b">
        <f>IF(M30&gt;0,M30&lt;MAX($M$22:M29),FALSE)</f>
        <v>0</v>
      </c>
      <c r="AA30" t="b">
        <f>IF(M30&gt;0,(M30-MAX($M$22:M29))&gt;1,FALSE)</f>
        <v>0</v>
      </c>
      <c r="AB30" t="b">
        <f>IFERROR(IF(H30="NAY",J30&lt;TIMELIMIT!$X$9,FALSE),FALSE)</f>
        <v>0</v>
      </c>
      <c r="AC30" t="b">
        <f t="shared" si="9"/>
        <v>0</v>
      </c>
      <c r="AD30" t="b">
        <f t="shared" si="10"/>
        <v>0</v>
      </c>
      <c r="AE30" t="b">
        <f t="shared" si="11"/>
        <v>0</v>
      </c>
      <c r="AF30" t="b">
        <f t="shared" si="12"/>
        <v>0</v>
      </c>
      <c r="AG30" t="b">
        <f t="shared" si="13"/>
        <v>0</v>
      </c>
      <c r="AH30" t="b">
        <f t="shared" si="17"/>
        <v>0</v>
      </c>
      <c r="AI30" t="b">
        <f t="shared" si="18"/>
        <v>0</v>
      </c>
      <c r="AJ30" t="b">
        <f t="shared" si="14"/>
        <v>0</v>
      </c>
      <c r="AK30" t="b">
        <f>IF(AND(LEN(H30)&gt;0,I30="FT",ISEVEN(COUNTIF($I$22:I29,"FT"))),NOT(OR(H30="CO1",H30="EL1")),FALSE)</f>
        <v>0</v>
      </c>
      <c r="AL30" t="b">
        <f>IFERROR(IF(AND(I29="FT",ISODD(COUNTIF($I$22:I29,"FT")),NOT(J29=J30)),J30&lt;&gt;J29,FALSE),FALSE)</f>
        <v>0</v>
      </c>
      <c r="AM30" t="b">
        <f>IF(AND(LEN(H30)&gt;0,I30="FT",ISODD(COUNTIF($I$22:I29,"FT"))),NOT(OR(H30="CO2",H30="EL2")),FALSE)</f>
        <v>0</v>
      </c>
      <c r="AN30" t="b">
        <f>IFERROR(IF(AND(LEN(I30)&gt;0,I29="FT",ISODD(COUNTIF($I$22:I29,"FT"))),I30&lt;&gt;"FT",FALSE),FALSE)</f>
        <v>0</v>
      </c>
      <c r="AO30" t="b">
        <f>IF(OR(LEN(H30)=0,H30="NAY"),FALSE,COUNTIF($H$23:H30,H30)&gt;3)</f>
        <v>0</v>
      </c>
      <c r="AP30" t="b">
        <f t="shared" si="19"/>
        <v>0</v>
      </c>
      <c r="AQ30" t="b">
        <f>IF(LEN(H30)&gt;0,SUMIF($H$23:H30,"NAY",$K$23:K30)&gt;8,FALSE)</f>
        <v>0</v>
      </c>
    </row>
    <row r="31" spans="2:51" x14ac:dyDescent="0.25">
      <c r="B31">
        <v>9</v>
      </c>
      <c r="C31" t="b">
        <f t="shared" si="15"/>
        <v>0</v>
      </c>
      <c r="E31">
        <f>IF(ISBLANK(TIMELIMIT!E34),"",TIMELIMIT!E34)</f>
        <v>0</v>
      </c>
      <c r="F31" s="26" t="str">
        <f>IF(ISBLANK(TIMELIMIT!F34),"",TIMELIMIT!F34)</f>
        <v/>
      </c>
      <c r="G31" s="26" t="str">
        <f>IF(ISBLANK(TIMELIMIT!G34),"",TIMELIMIT!G34)</f>
        <v/>
      </c>
      <c r="H31" s="26" t="str">
        <f>IF(ISBLANK(TIMELIMIT!H34),"",TIMELIMIT!H34)</f>
        <v/>
      </c>
      <c r="I31" s="26" t="str">
        <f>IF(ISBLANK(TIMELIMIT!I34),"",TIMELIMIT!I34)</f>
        <v/>
      </c>
      <c r="J31" t="e">
        <f t="shared" si="1"/>
        <v>#N/A</v>
      </c>
      <c r="K31" t="e">
        <f>_xlfn.XLOOKUP(I31,LISTS!$F$3:$F$9,LISTS!$G$3:$G$9)</f>
        <v>#N/A</v>
      </c>
      <c r="L31" t="e">
        <f t="shared" si="2"/>
        <v>#N/A</v>
      </c>
      <c r="M31">
        <f>_xlfn.XLOOKUP(H31,LISTS!$C$3:$C$10,LISTS!$B$3:$B$10,0)</f>
        <v>0</v>
      </c>
      <c r="O31" t="b">
        <f t="shared" si="3"/>
        <v>0</v>
      </c>
      <c r="P31" t="b">
        <f t="shared" si="4"/>
        <v>0</v>
      </c>
      <c r="Q31" t="b">
        <f t="shared" si="5"/>
        <v>0</v>
      </c>
      <c r="R31" t="b">
        <f t="shared" si="6"/>
        <v>0</v>
      </c>
      <c r="T31" t="b">
        <f t="shared" si="7"/>
        <v>0</v>
      </c>
      <c r="U31" t="b">
        <f>IF(COUNTBLANK(F31:G31)=0,J31&gt;TIMELIMIT!$X$40,FALSE)</f>
        <v>0</v>
      </c>
      <c r="V31" t="b">
        <f t="shared" si="8"/>
        <v>0</v>
      </c>
      <c r="W31" t="b">
        <f>IF(LEN(F31)&gt;0,F31&gt;TIMELIMIT!$V$40,FALSE)</f>
        <v>0</v>
      </c>
      <c r="X31" t="b">
        <f>IFERROR(IF(NOT(ISNA(J31)),COUNTIF($J$23:J31,J31)&gt;2,FALSE),FALSE)</f>
        <v>0</v>
      </c>
      <c r="Y31" t="b">
        <f t="shared" si="16"/>
        <v>0</v>
      </c>
      <c r="Z31" s="32" t="b">
        <f>IF(M31&gt;0,M31&lt;MAX($M$22:M30),FALSE)</f>
        <v>0</v>
      </c>
      <c r="AA31" t="b">
        <f>IF(M31&gt;0,(M31-MAX($M$22:M30))&gt;1,FALSE)</f>
        <v>0</v>
      </c>
      <c r="AB31" t="b">
        <f>IFERROR(IF(H31="NAY",J31&lt;TIMELIMIT!$X$9,FALSE),FALSE)</f>
        <v>0</v>
      </c>
      <c r="AC31" t="b">
        <f t="shared" si="9"/>
        <v>0</v>
      </c>
      <c r="AD31" t="b">
        <f t="shared" si="10"/>
        <v>0</v>
      </c>
      <c r="AE31" t="b">
        <f t="shared" si="11"/>
        <v>0</v>
      </c>
      <c r="AF31" t="b">
        <f t="shared" si="12"/>
        <v>0</v>
      </c>
      <c r="AG31" t="b">
        <f t="shared" si="13"/>
        <v>0</v>
      </c>
      <c r="AH31" t="b">
        <f t="shared" si="17"/>
        <v>0</v>
      </c>
      <c r="AI31" t="b">
        <f t="shared" si="18"/>
        <v>0</v>
      </c>
      <c r="AJ31" t="b">
        <f t="shared" si="14"/>
        <v>0</v>
      </c>
      <c r="AK31" t="b">
        <f>IF(AND(LEN(H31)&gt;0,I31="FT",ISEVEN(COUNTIF($I$22:I30,"FT"))),NOT(OR(H31="CO1",H31="EL1")),FALSE)</f>
        <v>0</v>
      </c>
      <c r="AL31" t="b">
        <f>IFERROR(IF(AND(I30="FT",ISODD(COUNTIF($I$22:I30,"FT")),NOT(J30=J31)),J31&lt;&gt;J30,FALSE),FALSE)</f>
        <v>0</v>
      </c>
      <c r="AM31" t="b">
        <f>IF(AND(LEN(H31)&gt;0,I31="FT",ISODD(COUNTIF($I$22:I30,"FT"))),NOT(OR(H31="CO2",H31="EL2")),FALSE)</f>
        <v>0</v>
      </c>
      <c r="AN31" t="b">
        <f>IFERROR(IF(AND(LEN(I31)&gt;0,I30="FT",ISODD(COUNTIF($I$22:I30,"FT"))),I31&lt;&gt;"FT",FALSE),FALSE)</f>
        <v>0</v>
      </c>
      <c r="AO31" t="b">
        <f>IF(OR(LEN(H31)=0,H31="NAY"),FALSE,COUNTIF($H$23:H31,H31)&gt;3)</f>
        <v>0</v>
      </c>
      <c r="AP31" t="b">
        <f t="shared" si="19"/>
        <v>0</v>
      </c>
      <c r="AQ31" t="b">
        <f>IF(LEN(H31)&gt;0,SUMIF($H$23:H31,"NAY",$K$23:K31)&gt;8,FALSE)</f>
        <v>0</v>
      </c>
    </row>
    <row r="32" spans="2:51" x14ac:dyDescent="0.25">
      <c r="B32">
        <v>10</v>
      </c>
      <c r="C32" t="b">
        <f t="shared" ref="C32:C52" si="20">OR(O32:R32)</f>
        <v>0</v>
      </c>
      <c r="E32">
        <f>IF(ISBLANK(TIMELIMIT!E35),"",TIMELIMIT!E35)</f>
        <v>0</v>
      </c>
      <c r="F32" s="26" t="str">
        <f>IF(ISBLANK(TIMELIMIT!F35),"",TIMELIMIT!F35)</f>
        <v/>
      </c>
      <c r="G32" s="26" t="str">
        <f>IF(ISBLANK(TIMELIMIT!G35),"",TIMELIMIT!G35)</f>
        <v/>
      </c>
      <c r="H32" s="26" t="str">
        <f>IF(ISBLANK(TIMELIMIT!H35),"",TIMELIMIT!H35)</f>
        <v/>
      </c>
      <c r="I32" s="26" t="str">
        <f>IF(ISBLANK(TIMELIMIT!I35),"",TIMELIMIT!I35)</f>
        <v/>
      </c>
      <c r="J32" t="e">
        <f t="shared" ref="J32:J52" si="21">IF(COUNTBLANK(F32:G32)=0,_xlfn.NUMBERVALUE(F32&amp;MID(G32,2,1)),NA())</f>
        <v>#N/A</v>
      </c>
      <c r="K32" t="e">
        <f>_xlfn.XLOOKUP(I32,LISTS!$F$3:$F$9,LISTS!$G$3:$G$9)</f>
        <v>#N/A</v>
      </c>
      <c r="L32" t="e">
        <f t="shared" si="2"/>
        <v>#N/A</v>
      </c>
      <c r="M32">
        <f>_xlfn.XLOOKUP(H32,LISTS!$C$3:$C$10,LISTS!$B$3:$B$10,0)</f>
        <v>0</v>
      </c>
      <c r="O32" t="b">
        <f t="shared" si="3"/>
        <v>0</v>
      </c>
      <c r="P32" t="b">
        <f t="shared" si="4"/>
        <v>0</v>
      </c>
      <c r="Q32" t="b">
        <f t="shared" si="5"/>
        <v>0</v>
      </c>
      <c r="R32" t="b">
        <f t="shared" si="6"/>
        <v>0</v>
      </c>
      <c r="T32" t="b">
        <f t="shared" ref="T32:T52" si="22">IFERROR(J32&lt;J31,FALSE)</f>
        <v>0</v>
      </c>
      <c r="U32" t="b">
        <f>IF(COUNTBLANK(F32:G32)=0,J32&gt;TIMELIMIT!$X$40,FALSE)</f>
        <v>0</v>
      </c>
      <c r="V32" t="b">
        <f t="shared" ref="V32:V52" si="23">F32&lt;F31</f>
        <v>0</v>
      </c>
      <c r="W32" t="b">
        <f>IF(LEN(F32)&gt;0,F32&gt;TIMELIMIT!$V$40,FALSE)</f>
        <v>0</v>
      </c>
      <c r="X32" t="b">
        <f>IFERROR(IF(NOT(ISNA(J32)),COUNTIF($J$23:J32,J32)&gt;2,FALSE),FALSE)</f>
        <v>0</v>
      </c>
      <c r="Y32" t="b">
        <f t="shared" ref="Y32:Y52" si="24">IFERROR(IF(AND(COUNTBLANK(H31:H32)=0,NOT(ISNA(J32))),AND(J32=J31,H32=H31),FALSE),FALSE)</f>
        <v>0</v>
      </c>
      <c r="Z32" s="32" t="b">
        <f>IF(M32&gt;0,M32&lt;MAX($M$22:M31),FALSE)</f>
        <v>0</v>
      </c>
      <c r="AA32" t="b">
        <f>IF(M32&gt;0,(M32-MAX($M$22:M31))&gt;1,FALSE)</f>
        <v>0</v>
      </c>
      <c r="AB32" t="b">
        <f>IFERROR(IF(H32="NAY",J32&lt;TIMELIMIT!$X$9,FALSE),FALSE)</f>
        <v>0</v>
      </c>
      <c r="AC32" t="b">
        <f t="shared" ref="AC32:AC52" si="25">IF(AND(H32="CA1",LEN(G32)&gt;0),_xlfn.NUMBERVALUE(MID(G32,2,1))&gt;2,FALSE)</f>
        <v>0</v>
      </c>
      <c r="AD32" t="b">
        <f t="shared" ref="AD32:AD52" si="26">IF(AND(H32="CA2",LEN(G32)&gt;0),OR(_xlfn.NUMBERVALUE(MID(G32,2,1))&lt;2,_xlfn.NUMBERVALUE(MID(G32,2,1))&gt;3),FALSE)</f>
        <v>0</v>
      </c>
      <c r="AE32" t="b">
        <f t="shared" ref="AE32:AE52" si="27">IF(AND(H32="CFE",LEN(G32)&gt;0),_xlfn.NUMBERVALUE(MID(G32,2,1))&lt;3,FALSE)</f>
        <v>0</v>
      </c>
      <c r="AF32" t="b">
        <f t="shared" ref="AF32:AF52" si="28">IFERROR(J32&lt;SUM(L31),FALSE)</f>
        <v>0</v>
      </c>
      <c r="AG32" t="b">
        <f t="shared" si="13"/>
        <v>0</v>
      </c>
      <c r="AH32" t="b">
        <f t="shared" si="17"/>
        <v>0</v>
      </c>
      <c r="AI32" t="b">
        <f t="shared" si="18"/>
        <v>0</v>
      </c>
      <c r="AJ32" t="b">
        <f t="shared" si="14"/>
        <v>0</v>
      </c>
      <c r="AK32" t="b">
        <f>IF(AND(LEN(H32)&gt;0,I32="FT",ISEVEN(COUNTIF($I$22:I31,"FT"))),NOT(OR(H32="CO1",H32="EL1")),FALSE)</f>
        <v>0</v>
      </c>
      <c r="AL32" t="b">
        <f>IFERROR(IF(AND(I31="FT",ISODD(COUNTIF($I$22:I31,"FT")),NOT(J31=J32)),J32&lt;&gt;J31,FALSE),FALSE)</f>
        <v>0</v>
      </c>
      <c r="AM32" t="b">
        <f>IF(AND(LEN(H32)&gt;0,I32="FT",ISODD(COUNTIF($I$22:I31,"FT"))),NOT(OR(H32="CO2",H32="EL2")),FALSE)</f>
        <v>0</v>
      </c>
      <c r="AN32" t="b">
        <f>IFERROR(IF(AND(LEN(I32)&gt;0,I31="FT",ISODD(COUNTIF($I$22:I31,"FT"))),I32&lt;&gt;"FT",FALSE),FALSE)</f>
        <v>0</v>
      </c>
      <c r="AO32" t="b">
        <f>IF(OR(LEN(H32)=0,H32="NAY"),FALSE,COUNTIF($H$23:H32,H32)&gt;3)</f>
        <v>0</v>
      </c>
      <c r="AP32" t="b">
        <f t="shared" si="19"/>
        <v>0</v>
      </c>
      <c r="AQ32" t="b">
        <f>IF(LEN(H32)&gt;0,SUMIF($H$23:H32,"NAY",$K$23:K32)&gt;8,FALSE)</f>
        <v>0</v>
      </c>
    </row>
    <row r="33" spans="2:43" x14ac:dyDescent="0.25">
      <c r="B33">
        <v>11</v>
      </c>
      <c r="C33" t="b">
        <f t="shared" si="20"/>
        <v>0</v>
      </c>
      <c r="E33">
        <f>IF(ISBLANK(TIMELIMIT!E36),"",TIMELIMIT!E36)</f>
        <v>0</v>
      </c>
      <c r="F33" s="26" t="str">
        <f>IF(ISBLANK(TIMELIMIT!F36),"",TIMELIMIT!F36)</f>
        <v/>
      </c>
      <c r="G33" s="26" t="str">
        <f>IF(ISBLANK(TIMELIMIT!G36),"",TIMELIMIT!G36)</f>
        <v/>
      </c>
      <c r="H33" s="26" t="str">
        <f>IF(ISBLANK(TIMELIMIT!H36),"",TIMELIMIT!H36)</f>
        <v/>
      </c>
      <c r="I33" s="26" t="str">
        <f>IF(ISBLANK(TIMELIMIT!I36),"",TIMELIMIT!I36)</f>
        <v/>
      </c>
      <c r="J33" t="e">
        <f t="shared" si="21"/>
        <v>#N/A</v>
      </c>
      <c r="K33" t="e">
        <f>_xlfn.XLOOKUP(I33,LISTS!$F$3:$F$9,LISTS!$G$3:$G$9)</f>
        <v>#N/A</v>
      </c>
      <c r="L33" t="e">
        <f t="shared" si="2"/>
        <v>#N/A</v>
      </c>
      <c r="M33">
        <f>_xlfn.XLOOKUP(H33,LISTS!$C$3:$C$10,LISTS!$B$3:$B$10,0)</f>
        <v>0</v>
      </c>
      <c r="O33" t="b">
        <f t="shared" si="3"/>
        <v>0</v>
      </c>
      <c r="P33" t="b">
        <f t="shared" si="4"/>
        <v>0</v>
      </c>
      <c r="Q33" t="b">
        <f t="shared" si="5"/>
        <v>0</v>
      </c>
      <c r="R33" t="b">
        <f t="shared" si="6"/>
        <v>0</v>
      </c>
      <c r="T33" t="b">
        <f t="shared" si="22"/>
        <v>0</v>
      </c>
      <c r="U33" t="b">
        <f>IF(COUNTBLANK(F33:G33)=0,J33&gt;TIMELIMIT!$X$40,FALSE)</f>
        <v>0</v>
      </c>
      <c r="V33" t="b">
        <f t="shared" si="23"/>
        <v>0</v>
      </c>
      <c r="W33" t="b">
        <f>IF(LEN(F33)&gt;0,F33&gt;TIMELIMIT!$V$40,FALSE)</f>
        <v>0</v>
      </c>
      <c r="X33" t="b">
        <f>IFERROR(IF(NOT(ISNA(J33)),COUNTIF($J$23:J33,J33)&gt;2,FALSE),FALSE)</f>
        <v>0</v>
      </c>
      <c r="Y33" t="b">
        <f t="shared" si="24"/>
        <v>0</v>
      </c>
      <c r="Z33" s="32" t="b">
        <f>IF(M33&gt;0,M33&lt;MAX($M$22:M32),FALSE)</f>
        <v>0</v>
      </c>
      <c r="AA33" t="b">
        <f>IF(M33&gt;0,(M33-MAX($M$22:M32))&gt;1,FALSE)</f>
        <v>0</v>
      </c>
      <c r="AB33" t="b">
        <f>IFERROR(IF(H33="NAY",J33&lt;TIMELIMIT!$X$9,FALSE),FALSE)</f>
        <v>0</v>
      </c>
      <c r="AC33" t="b">
        <f t="shared" si="25"/>
        <v>0</v>
      </c>
      <c r="AD33" t="b">
        <f t="shared" si="26"/>
        <v>0</v>
      </c>
      <c r="AE33" t="b">
        <f t="shared" si="27"/>
        <v>0</v>
      </c>
      <c r="AF33" t="b">
        <f t="shared" si="28"/>
        <v>0</v>
      </c>
      <c r="AG33" t="b">
        <f t="shared" si="13"/>
        <v>0</v>
      </c>
      <c r="AH33" t="b">
        <f t="shared" si="17"/>
        <v>0</v>
      </c>
      <c r="AI33" t="b">
        <f t="shared" si="18"/>
        <v>0</v>
      </c>
      <c r="AJ33" t="b">
        <f t="shared" si="14"/>
        <v>0</v>
      </c>
      <c r="AK33" t="b">
        <f>IF(AND(LEN(H33)&gt;0,I33="FT",ISEVEN(COUNTIF($I$22:I32,"FT"))),NOT(OR(H33="CO1",H33="EL1")),FALSE)</f>
        <v>0</v>
      </c>
      <c r="AL33" t="b">
        <f>IFERROR(IF(AND(I32="FT",ISODD(COUNTIF($I$22:I32,"FT")),NOT(J32=J33)),J33&lt;&gt;J32,FALSE),FALSE)</f>
        <v>0</v>
      </c>
      <c r="AM33" t="b">
        <f>IF(AND(LEN(H33)&gt;0,I33="FT",ISODD(COUNTIF($I$22:I32,"FT"))),NOT(OR(H33="CO2",H33="EL2")),FALSE)</f>
        <v>0</v>
      </c>
      <c r="AN33" t="b">
        <f>IFERROR(IF(AND(LEN(I33)&gt;0,I32="FT",ISODD(COUNTIF($I$22:I32,"FT"))),I33&lt;&gt;"FT",FALSE),FALSE)</f>
        <v>0</v>
      </c>
      <c r="AO33" t="b">
        <f>IF(OR(LEN(H33)=0,H33="NAY"),FALSE,COUNTIF($H$23:H33,H33)&gt;3)</f>
        <v>0</v>
      </c>
      <c r="AP33" t="b">
        <f t="shared" si="19"/>
        <v>0</v>
      </c>
      <c r="AQ33" t="b">
        <f>IF(LEN(H33)&gt;0,SUMIF($H$23:H33,"NAY",$K$23:K33)&gt;8,FALSE)</f>
        <v>0</v>
      </c>
    </row>
    <row r="34" spans="2:43" x14ac:dyDescent="0.25">
      <c r="B34">
        <v>12</v>
      </c>
      <c r="C34" t="b">
        <f t="shared" si="20"/>
        <v>0</v>
      </c>
      <c r="E34">
        <f>IF(ISBLANK(TIMELIMIT!E37),"",TIMELIMIT!E37)</f>
        <v>0</v>
      </c>
      <c r="F34" s="26" t="str">
        <f>IF(ISBLANK(TIMELIMIT!F37),"",TIMELIMIT!F37)</f>
        <v/>
      </c>
      <c r="G34" s="26" t="str">
        <f>IF(ISBLANK(TIMELIMIT!G37),"",TIMELIMIT!G37)</f>
        <v/>
      </c>
      <c r="H34" s="26" t="str">
        <f>IF(ISBLANK(TIMELIMIT!H37),"",TIMELIMIT!H37)</f>
        <v/>
      </c>
      <c r="I34" s="26" t="str">
        <f>IF(ISBLANK(TIMELIMIT!I37),"",TIMELIMIT!I37)</f>
        <v/>
      </c>
      <c r="J34" t="e">
        <f t="shared" si="21"/>
        <v>#N/A</v>
      </c>
      <c r="K34" t="e">
        <f>_xlfn.XLOOKUP(I34,LISTS!$F$3:$F$9,LISTS!$G$3:$G$9)</f>
        <v>#N/A</v>
      </c>
      <c r="L34" t="e">
        <f t="shared" si="2"/>
        <v>#N/A</v>
      </c>
      <c r="M34">
        <f>_xlfn.XLOOKUP(H34,LISTS!$C$3:$C$10,LISTS!$B$3:$B$10,0)</f>
        <v>0</v>
      </c>
      <c r="O34" t="b">
        <f t="shared" si="3"/>
        <v>0</v>
      </c>
      <c r="P34" t="b">
        <f t="shared" si="4"/>
        <v>0</v>
      </c>
      <c r="Q34" t="b">
        <f t="shared" si="5"/>
        <v>0</v>
      </c>
      <c r="R34" t="b">
        <f t="shared" si="6"/>
        <v>0</v>
      </c>
      <c r="T34" t="b">
        <f t="shared" si="22"/>
        <v>0</v>
      </c>
      <c r="U34" t="b">
        <f>IF(COUNTBLANK(F34:G34)=0,J34&gt;TIMELIMIT!$X$40,FALSE)</f>
        <v>0</v>
      </c>
      <c r="V34" t="b">
        <f t="shared" si="23"/>
        <v>0</v>
      </c>
      <c r="W34" t="b">
        <f>IF(LEN(F34)&gt;0,F34&gt;TIMELIMIT!$V$40,FALSE)</f>
        <v>0</v>
      </c>
      <c r="X34" t="b">
        <f>IFERROR(IF(NOT(ISNA(J34)),COUNTIF($J$23:J34,J34)&gt;2,FALSE),FALSE)</f>
        <v>0</v>
      </c>
      <c r="Y34" t="b">
        <f t="shared" si="24"/>
        <v>0</v>
      </c>
      <c r="Z34" s="32" t="b">
        <f>IF(M34&gt;0,M34&lt;MAX($M$22:M33),FALSE)</f>
        <v>0</v>
      </c>
      <c r="AA34" t="b">
        <f>IF(M34&gt;0,(M34-MAX($M$22:M33))&gt;1,FALSE)</f>
        <v>0</v>
      </c>
      <c r="AB34" t="b">
        <f>IFERROR(IF(H34="NAY",J34&lt;TIMELIMIT!$X$9,FALSE),FALSE)</f>
        <v>0</v>
      </c>
      <c r="AC34" t="b">
        <f t="shared" si="25"/>
        <v>0</v>
      </c>
      <c r="AD34" t="b">
        <f t="shared" si="26"/>
        <v>0</v>
      </c>
      <c r="AE34" t="b">
        <f t="shared" si="27"/>
        <v>0</v>
      </c>
      <c r="AF34" t="b">
        <f t="shared" si="28"/>
        <v>0</v>
      </c>
      <c r="AG34" t="b">
        <f t="shared" si="13"/>
        <v>0</v>
      </c>
      <c r="AH34" t="b">
        <f t="shared" si="17"/>
        <v>0</v>
      </c>
      <c r="AI34" t="b">
        <f t="shared" si="18"/>
        <v>0</v>
      </c>
      <c r="AJ34" t="b">
        <f t="shared" si="14"/>
        <v>0</v>
      </c>
      <c r="AK34" t="b">
        <f>IF(AND(LEN(H34)&gt;0,I34="FT",ISEVEN(COUNTIF($I$22:I33,"FT"))),NOT(OR(H34="CO1",H34="EL1")),FALSE)</f>
        <v>0</v>
      </c>
      <c r="AL34" t="b">
        <f>IFERROR(IF(AND(I33="FT",ISODD(COUNTIF($I$22:I33,"FT")),NOT(J33=J34)),J34&lt;&gt;J33,FALSE),FALSE)</f>
        <v>0</v>
      </c>
      <c r="AM34" t="b">
        <f>IF(AND(LEN(H34)&gt;0,I34="FT",ISODD(COUNTIF($I$22:I33,"FT"))),NOT(OR(H34="CO2",H34="EL2")),FALSE)</f>
        <v>0</v>
      </c>
      <c r="AN34" t="b">
        <f>IFERROR(IF(AND(LEN(I34)&gt;0,I33="FT",ISODD(COUNTIF($I$22:I33,"FT"))),I34&lt;&gt;"FT",FALSE),FALSE)</f>
        <v>0</v>
      </c>
      <c r="AO34" t="b">
        <f>IF(OR(LEN(H34)=0,H34="NAY"),FALSE,COUNTIF($H$23:H34,H34)&gt;3)</f>
        <v>0</v>
      </c>
      <c r="AP34" t="b">
        <f t="shared" si="19"/>
        <v>0</v>
      </c>
      <c r="AQ34" t="b">
        <f>IF(LEN(H34)&gt;0,SUMIF($H$23:H34,"NAY",$K$23:K34)&gt;8,FALSE)</f>
        <v>0</v>
      </c>
    </row>
    <row r="35" spans="2:43" x14ac:dyDescent="0.25">
      <c r="B35">
        <v>13</v>
      </c>
      <c r="C35" t="b">
        <f t="shared" si="20"/>
        <v>0</v>
      </c>
      <c r="E35">
        <f>IF(ISBLANK(TIMELIMIT!E38),"",TIMELIMIT!E38)</f>
        <v>0</v>
      </c>
      <c r="F35" s="26" t="str">
        <f>IF(ISBLANK(TIMELIMIT!F38),"",TIMELIMIT!F38)</f>
        <v/>
      </c>
      <c r="G35" s="26" t="str">
        <f>IF(ISBLANK(TIMELIMIT!G38),"",TIMELIMIT!G38)</f>
        <v/>
      </c>
      <c r="H35" s="26" t="str">
        <f>IF(ISBLANK(TIMELIMIT!H38),"",TIMELIMIT!H38)</f>
        <v/>
      </c>
      <c r="I35" s="26" t="str">
        <f>IF(ISBLANK(TIMELIMIT!I38),"",TIMELIMIT!I38)</f>
        <v/>
      </c>
      <c r="J35" t="e">
        <f t="shared" si="21"/>
        <v>#N/A</v>
      </c>
      <c r="K35" t="e">
        <f>_xlfn.XLOOKUP(I35,LISTS!$F$3:$F$9,LISTS!$G$3:$G$9)</f>
        <v>#N/A</v>
      </c>
      <c r="L35" t="e">
        <f t="shared" si="2"/>
        <v>#N/A</v>
      </c>
      <c r="M35">
        <f>_xlfn.XLOOKUP(H35,LISTS!$C$3:$C$10,LISTS!$B$3:$B$10,0)</f>
        <v>0</v>
      </c>
      <c r="O35" t="b">
        <f t="shared" si="3"/>
        <v>0</v>
      </c>
      <c r="P35" t="b">
        <f t="shared" si="4"/>
        <v>0</v>
      </c>
      <c r="Q35" t="b">
        <f t="shared" si="5"/>
        <v>0</v>
      </c>
      <c r="R35" t="b">
        <f t="shared" si="6"/>
        <v>0</v>
      </c>
      <c r="T35" t="b">
        <f t="shared" si="22"/>
        <v>0</v>
      </c>
      <c r="U35" t="b">
        <f>IF(COUNTBLANK(F35:G35)=0,J35&gt;TIMELIMIT!$X$40,FALSE)</f>
        <v>0</v>
      </c>
      <c r="V35" t="b">
        <f t="shared" si="23"/>
        <v>0</v>
      </c>
      <c r="W35" t="b">
        <f>IF(LEN(F35)&gt;0,F35&gt;TIMELIMIT!$V$40,FALSE)</f>
        <v>0</v>
      </c>
      <c r="X35" t="b">
        <f>IFERROR(IF(NOT(ISNA(J35)),COUNTIF($J$23:J35,J35)&gt;2,FALSE),FALSE)</f>
        <v>0</v>
      </c>
      <c r="Y35" t="b">
        <f t="shared" si="24"/>
        <v>0</v>
      </c>
      <c r="Z35" s="32" t="b">
        <f>IF(M35&gt;0,M35&lt;MAX($M$22:M34),FALSE)</f>
        <v>0</v>
      </c>
      <c r="AA35" t="b">
        <f>IF(M35&gt;0,(M35-MAX($M$22:M34))&gt;1,FALSE)</f>
        <v>0</v>
      </c>
      <c r="AB35" t="b">
        <f>IFERROR(IF(H35="NAY",J35&lt;TIMELIMIT!$X$9,FALSE),FALSE)</f>
        <v>0</v>
      </c>
      <c r="AC35" t="b">
        <f t="shared" si="25"/>
        <v>0</v>
      </c>
      <c r="AD35" t="b">
        <f t="shared" si="26"/>
        <v>0</v>
      </c>
      <c r="AE35" t="b">
        <f t="shared" si="27"/>
        <v>0</v>
      </c>
      <c r="AF35" t="b">
        <f t="shared" si="28"/>
        <v>0</v>
      </c>
      <c r="AG35" t="b">
        <f t="shared" si="13"/>
        <v>0</v>
      </c>
      <c r="AH35" t="b">
        <f t="shared" si="17"/>
        <v>0</v>
      </c>
      <c r="AI35" t="b">
        <f t="shared" si="18"/>
        <v>0</v>
      </c>
      <c r="AJ35" t="b">
        <f t="shared" si="14"/>
        <v>0</v>
      </c>
      <c r="AK35" t="b">
        <f>IF(AND(LEN(H35)&gt;0,I35="FT",ISEVEN(COUNTIF($I$22:I34,"FT"))),NOT(OR(H35="CO1",H35="EL1")),FALSE)</f>
        <v>0</v>
      </c>
      <c r="AL35" t="b">
        <f>IFERROR(IF(AND(I34="FT",ISODD(COUNTIF($I$22:I34,"FT")),NOT(J34=J35)),J35&lt;&gt;J34,FALSE),FALSE)</f>
        <v>0</v>
      </c>
      <c r="AM35" t="b">
        <f>IF(AND(LEN(H35)&gt;0,I35="FT",ISODD(COUNTIF($I$22:I34,"FT"))),NOT(OR(H35="CO2",H35="EL2")),FALSE)</f>
        <v>0</v>
      </c>
      <c r="AN35" t="b">
        <f>IFERROR(IF(AND(LEN(I35)&gt;0,I34="FT",ISODD(COUNTIF($I$22:I34,"FT"))),I35&lt;&gt;"FT",FALSE),FALSE)</f>
        <v>0</v>
      </c>
      <c r="AO35" t="b">
        <f>IF(OR(LEN(H35)=0,H35="NAY"),FALSE,COUNTIF($H$23:H35,H35)&gt;3)</f>
        <v>0</v>
      </c>
      <c r="AP35" t="b">
        <f t="shared" si="19"/>
        <v>0</v>
      </c>
      <c r="AQ35" t="b">
        <f>IF(LEN(H35)&gt;0,SUMIF($H$23:H35,"NAY",$K$23:K35)&gt;8,FALSE)</f>
        <v>0</v>
      </c>
    </row>
    <row r="36" spans="2:43" x14ac:dyDescent="0.25">
      <c r="B36">
        <v>14</v>
      </c>
      <c r="C36" t="b">
        <f t="shared" si="20"/>
        <v>0</v>
      </c>
      <c r="E36">
        <f>IF(ISBLANK(TIMELIMIT!E39),"",TIMELIMIT!E39)</f>
        <v>0</v>
      </c>
      <c r="F36" s="26" t="str">
        <f>IF(ISBLANK(TIMELIMIT!F39),"",TIMELIMIT!F39)</f>
        <v/>
      </c>
      <c r="G36" s="26" t="str">
        <f>IF(ISBLANK(TIMELIMIT!G39),"",TIMELIMIT!G39)</f>
        <v/>
      </c>
      <c r="H36" s="26" t="str">
        <f>IF(ISBLANK(TIMELIMIT!H39),"",TIMELIMIT!H39)</f>
        <v/>
      </c>
      <c r="I36" s="26" t="str">
        <f>IF(ISBLANK(TIMELIMIT!I39),"",TIMELIMIT!I39)</f>
        <v/>
      </c>
      <c r="J36" t="e">
        <f t="shared" si="21"/>
        <v>#N/A</v>
      </c>
      <c r="K36" t="e">
        <f>_xlfn.XLOOKUP(I36,LISTS!$F$3:$F$9,LISTS!$G$3:$G$9)</f>
        <v>#N/A</v>
      </c>
      <c r="L36" t="e">
        <f t="shared" si="2"/>
        <v>#N/A</v>
      </c>
      <c r="M36">
        <f>_xlfn.XLOOKUP(H36,LISTS!$C$3:$C$10,LISTS!$B$3:$B$10,0)</f>
        <v>0</v>
      </c>
      <c r="O36" t="b">
        <f t="shared" si="3"/>
        <v>0</v>
      </c>
      <c r="P36" t="b">
        <f t="shared" si="4"/>
        <v>0</v>
      </c>
      <c r="Q36" t="b">
        <f t="shared" si="5"/>
        <v>0</v>
      </c>
      <c r="R36" t="b">
        <f t="shared" si="6"/>
        <v>0</v>
      </c>
      <c r="T36" t="b">
        <f t="shared" si="22"/>
        <v>0</v>
      </c>
      <c r="U36" t="b">
        <f>IF(COUNTBLANK(F36:G36)=0,J36&gt;TIMELIMIT!$X$40,FALSE)</f>
        <v>0</v>
      </c>
      <c r="V36" t="b">
        <f t="shared" si="23"/>
        <v>0</v>
      </c>
      <c r="W36" t="b">
        <f>IF(LEN(F36)&gt;0,F36&gt;TIMELIMIT!$V$40,FALSE)</f>
        <v>0</v>
      </c>
      <c r="X36" t="b">
        <f>IFERROR(IF(NOT(ISNA(J36)),COUNTIF($J$23:J36,J36)&gt;2,FALSE),FALSE)</f>
        <v>0</v>
      </c>
      <c r="Y36" t="b">
        <f t="shared" si="24"/>
        <v>0</v>
      </c>
      <c r="Z36" s="32" t="b">
        <f>IF(M36&gt;0,M36&lt;MAX($M$22:M35),FALSE)</f>
        <v>0</v>
      </c>
      <c r="AA36" t="b">
        <f>IF(M36&gt;0,(M36-MAX($M$22:M35))&gt;1,FALSE)</f>
        <v>0</v>
      </c>
      <c r="AB36" t="b">
        <f>IFERROR(IF(H36="NAY",J36&lt;TIMELIMIT!$X$9,FALSE),FALSE)</f>
        <v>0</v>
      </c>
      <c r="AC36" t="b">
        <f t="shared" si="25"/>
        <v>0</v>
      </c>
      <c r="AD36" t="b">
        <f t="shared" si="26"/>
        <v>0</v>
      </c>
      <c r="AE36" t="b">
        <f t="shared" si="27"/>
        <v>0</v>
      </c>
      <c r="AF36" t="b">
        <f t="shared" si="28"/>
        <v>0</v>
      </c>
      <c r="AG36" t="b">
        <f t="shared" si="13"/>
        <v>0</v>
      </c>
      <c r="AH36" t="b">
        <f t="shared" si="17"/>
        <v>0</v>
      </c>
      <c r="AI36" t="b">
        <f t="shared" si="18"/>
        <v>0</v>
      </c>
      <c r="AJ36" t="b">
        <f t="shared" si="14"/>
        <v>0</v>
      </c>
      <c r="AK36" t="b">
        <f>IF(AND(LEN(H36)&gt;0,I36="FT",ISEVEN(COUNTIF($I$22:I35,"FT"))),NOT(OR(H36="CO1",H36="EL1")),FALSE)</f>
        <v>0</v>
      </c>
      <c r="AL36" t="b">
        <f>IFERROR(IF(AND(I35="FT",ISODD(COUNTIF($I$22:I35,"FT")),NOT(J35=J36)),J36&lt;&gt;J35,FALSE),FALSE)</f>
        <v>0</v>
      </c>
      <c r="AM36" t="b">
        <f>IF(AND(LEN(H36)&gt;0,I36="FT",ISODD(COUNTIF($I$22:I35,"FT"))),NOT(OR(H36="CO2",H36="EL2")),FALSE)</f>
        <v>0</v>
      </c>
      <c r="AN36" t="b">
        <f>IFERROR(IF(AND(LEN(I36)&gt;0,I35="FT",ISODD(COUNTIF($I$22:I35,"FT"))),I36&lt;&gt;"FT",FALSE),FALSE)</f>
        <v>0</v>
      </c>
      <c r="AO36" t="b">
        <f>IF(OR(LEN(H36)=0,H36="NAY"),FALSE,COUNTIF($H$23:H36,H36)&gt;3)</f>
        <v>0</v>
      </c>
      <c r="AP36" t="b">
        <f t="shared" si="19"/>
        <v>0</v>
      </c>
      <c r="AQ36" t="b">
        <f>IF(LEN(H36)&gt;0,SUMIF($H$23:H36,"NAY",$K$23:K36)&gt;8,FALSE)</f>
        <v>0</v>
      </c>
    </row>
    <row r="37" spans="2:43" x14ac:dyDescent="0.25">
      <c r="B37">
        <v>15</v>
      </c>
      <c r="C37" t="b">
        <f t="shared" si="20"/>
        <v>0</v>
      </c>
      <c r="E37">
        <f>IF(ISBLANK(TIMELIMIT!E40),"",TIMELIMIT!E40)</f>
        <v>0</v>
      </c>
      <c r="F37" s="26" t="str">
        <f>IF(ISBLANK(TIMELIMIT!F40),"",TIMELIMIT!F40)</f>
        <v/>
      </c>
      <c r="G37" s="26" t="str">
        <f>IF(ISBLANK(TIMELIMIT!G40),"",TIMELIMIT!G40)</f>
        <v/>
      </c>
      <c r="H37" s="26" t="str">
        <f>IF(ISBLANK(TIMELIMIT!H40),"",TIMELIMIT!H40)</f>
        <v/>
      </c>
      <c r="I37" s="26" t="str">
        <f>IF(ISBLANK(TIMELIMIT!I40),"",TIMELIMIT!I40)</f>
        <v/>
      </c>
      <c r="J37" t="e">
        <f t="shared" si="21"/>
        <v>#N/A</v>
      </c>
      <c r="K37" t="e">
        <f>_xlfn.XLOOKUP(I37,LISTS!$F$3:$F$9,LISTS!$G$3:$G$9)</f>
        <v>#N/A</v>
      </c>
      <c r="L37" t="e">
        <f t="shared" si="2"/>
        <v>#N/A</v>
      </c>
      <c r="M37">
        <f>_xlfn.XLOOKUP(H37,LISTS!$C$3:$C$10,LISTS!$B$3:$B$10,0)</f>
        <v>0</v>
      </c>
      <c r="O37" t="b">
        <f t="shared" si="3"/>
        <v>0</v>
      </c>
      <c r="P37" t="b">
        <f t="shared" si="4"/>
        <v>0</v>
      </c>
      <c r="Q37" t="b">
        <f t="shared" si="5"/>
        <v>0</v>
      </c>
      <c r="R37" t="b">
        <f t="shared" si="6"/>
        <v>0</v>
      </c>
      <c r="T37" t="b">
        <f t="shared" si="22"/>
        <v>0</v>
      </c>
      <c r="U37" t="b">
        <f>IF(COUNTBLANK(F37:G37)=0,J37&gt;TIMELIMIT!$X$40,FALSE)</f>
        <v>0</v>
      </c>
      <c r="V37" t="b">
        <f t="shared" si="23"/>
        <v>0</v>
      </c>
      <c r="W37" t="b">
        <f>IF(LEN(F37)&gt;0,F37&gt;TIMELIMIT!$V$40,FALSE)</f>
        <v>0</v>
      </c>
      <c r="X37" t="b">
        <f>IFERROR(IF(NOT(ISNA(J37)),COUNTIF($J$23:J37,J37)&gt;2,FALSE),FALSE)</f>
        <v>0</v>
      </c>
      <c r="Y37" t="b">
        <f t="shared" si="24"/>
        <v>0</v>
      </c>
      <c r="Z37" s="32" t="b">
        <f>IF(M37&gt;0,M37&lt;MAX($M$22:M36),FALSE)</f>
        <v>0</v>
      </c>
      <c r="AA37" t="b">
        <f>IF(M37&gt;0,(M37-MAX($M$22:M36))&gt;1,FALSE)</f>
        <v>0</v>
      </c>
      <c r="AB37" t="b">
        <f>IFERROR(IF(H37="NAY",J37&lt;TIMELIMIT!$X$9,FALSE),FALSE)</f>
        <v>0</v>
      </c>
      <c r="AC37" t="b">
        <f t="shared" si="25"/>
        <v>0</v>
      </c>
      <c r="AD37" t="b">
        <f t="shared" si="26"/>
        <v>0</v>
      </c>
      <c r="AE37" t="b">
        <f t="shared" si="27"/>
        <v>0</v>
      </c>
      <c r="AF37" t="b">
        <f t="shared" si="28"/>
        <v>0</v>
      </c>
      <c r="AG37" t="b">
        <f t="shared" si="13"/>
        <v>0</v>
      </c>
      <c r="AH37" t="b">
        <f t="shared" si="17"/>
        <v>0</v>
      </c>
      <c r="AI37" t="b">
        <f t="shared" si="18"/>
        <v>0</v>
      </c>
      <c r="AJ37" t="b">
        <f t="shared" si="14"/>
        <v>0</v>
      </c>
      <c r="AK37" t="b">
        <f>IF(AND(LEN(H37)&gt;0,I37="FT",ISEVEN(COUNTIF($I$22:I36,"FT"))),NOT(OR(H37="CO1",H37="EL1")),FALSE)</f>
        <v>0</v>
      </c>
      <c r="AL37" t="b">
        <f>IFERROR(IF(AND(I36="FT",ISODD(COUNTIF($I$22:I36,"FT")),NOT(J36=J37)),J37&lt;&gt;J36,FALSE),FALSE)</f>
        <v>0</v>
      </c>
      <c r="AM37" t="b">
        <f>IF(AND(LEN(H37)&gt;0,I37="FT",ISODD(COUNTIF($I$22:I36,"FT"))),NOT(OR(H37="CO2",H37="EL2")),FALSE)</f>
        <v>0</v>
      </c>
      <c r="AN37" t="b">
        <f>IFERROR(IF(AND(LEN(I37)&gt;0,I36="FT",ISODD(COUNTIF($I$22:I36,"FT"))),I37&lt;&gt;"FT",FALSE),FALSE)</f>
        <v>0</v>
      </c>
      <c r="AO37" t="b">
        <f>IF(OR(LEN(H37)=0,H37="NAY"),FALSE,COUNTIF($H$23:H37,H37)&gt;3)</f>
        <v>0</v>
      </c>
      <c r="AP37" t="b">
        <f t="shared" si="19"/>
        <v>0</v>
      </c>
      <c r="AQ37" t="b">
        <f>IF(LEN(H37)&gt;0,SUMIF($H$23:H37,"NAY",$K$23:K37)&gt;8,FALSE)</f>
        <v>0</v>
      </c>
    </row>
    <row r="38" spans="2:43" x14ac:dyDescent="0.25">
      <c r="B38">
        <v>16</v>
      </c>
      <c r="C38" t="b">
        <f t="shared" si="20"/>
        <v>0</v>
      </c>
      <c r="E38">
        <f>IF(ISBLANK(TIMELIMIT!E41),"",TIMELIMIT!E41)</f>
        <v>0</v>
      </c>
      <c r="F38" s="26" t="str">
        <f>IF(ISBLANK(TIMELIMIT!F41),"",TIMELIMIT!F41)</f>
        <v/>
      </c>
      <c r="G38" s="26" t="str">
        <f>IF(ISBLANK(TIMELIMIT!G41),"",TIMELIMIT!G41)</f>
        <v/>
      </c>
      <c r="H38" s="26" t="str">
        <f>IF(ISBLANK(TIMELIMIT!H41),"",TIMELIMIT!H41)</f>
        <v/>
      </c>
      <c r="I38" s="26" t="str">
        <f>IF(ISBLANK(TIMELIMIT!I41),"",TIMELIMIT!I41)</f>
        <v/>
      </c>
      <c r="J38" t="e">
        <f t="shared" si="21"/>
        <v>#N/A</v>
      </c>
      <c r="K38" t="e">
        <f>_xlfn.XLOOKUP(I38,LISTS!$F$3:$F$9,LISTS!$G$3:$G$9)</f>
        <v>#N/A</v>
      </c>
      <c r="L38" t="e">
        <f t="shared" si="2"/>
        <v>#N/A</v>
      </c>
      <c r="M38">
        <f>_xlfn.XLOOKUP(H38,LISTS!$C$3:$C$10,LISTS!$B$3:$B$10,0)</f>
        <v>0</v>
      </c>
      <c r="O38" t="b">
        <f t="shared" si="3"/>
        <v>0</v>
      </c>
      <c r="P38" t="b">
        <f t="shared" si="4"/>
        <v>0</v>
      </c>
      <c r="Q38" t="b">
        <f t="shared" si="5"/>
        <v>0</v>
      </c>
      <c r="R38" t="b">
        <f t="shared" si="6"/>
        <v>0</v>
      </c>
      <c r="T38" t="b">
        <f t="shared" si="22"/>
        <v>0</v>
      </c>
      <c r="U38" t="b">
        <f>IF(COUNTBLANK(F38:G38)=0,J38&gt;TIMELIMIT!$X$40,FALSE)</f>
        <v>0</v>
      </c>
      <c r="V38" t="b">
        <f t="shared" si="23"/>
        <v>0</v>
      </c>
      <c r="W38" t="b">
        <f>IF(LEN(F38)&gt;0,F38&gt;TIMELIMIT!$V$40,FALSE)</f>
        <v>0</v>
      </c>
      <c r="X38" t="b">
        <f>IFERROR(IF(NOT(ISNA(J38)),COUNTIF($J$23:J38,J38)&gt;2,FALSE),FALSE)</f>
        <v>0</v>
      </c>
      <c r="Y38" t="b">
        <f t="shared" si="24"/>
        <v>0</v>
      </c>
      <c r="Z38" s="32" t="b">
        <f>IF(M38&gt;0,M38&lt;MAX($M$22:M37),FALSE)</f>
        <v>0</v>
      </c>
      <c r="AA38" t="b">
        <f>IF(M38&gt;0,(M38-MAX($M$22:M37))&gt;1,FALSE)</f>
        <v>0</v>
      </c>
      <c r="AB38" t="b">
        <f>IFERROR(IF(H38="NAY",J38&lt;TIMELIMIT!$X$9,FALSE),FALSE)</f>
        <v>0</v>
      </c>
      <c r="AC38" t="b">
        <f t="shared" si="25"/>
        <v>0</v>
      </c>
      <c r="AD38" t="b">
        <f t="shared" si="26"/>
        <v>0</v>
      </c>
      <c r="AE38" t="b">
        <f t="shared" si="27"/>
        <v>0</v>
      </c>
      <c r="AF38" t="b">
        <f t="shared" si="28"/>
        <v>0</v>
      </c>
      <c r="AG38" t="b">
        <f t="shared" si="13"/>
        <v>0</v>
      </c>
      <c r="AH38" t="b">
        <f t="shared" si="17"/>
        <v>0</v>
      </c>
      <c r="AI38" t="b">
        <f t="shared" si="18"/>
        <v>0</v>
      </c>
      <c r="AJ38" t="b">
        <f t="shared" si="14"/>
        <v>0</v>
      </c>
      <c r="AK38" t="b">
        <f>IF(AND(LEN(H38)&gt;0,I38="FT",ISEVEN(COUNTIF($I$22:I37,"FT"))),NOT(OR(H38="CO1",H38="EL1")),FALSE)</f>
        <v>0</v>
      </c>
      <c r="AL38" t="b">
        <f>IFERROR(IF(AND(I37="FT",ISODD(COUNTIF($I$22:I37,"FT")),NOT(J37=J38)),J38&lt;&gt;J37,FALSE),FALSE)</f>
        <v>0</v>
      </c>
      <c r="AM38" t="b">
        <f>IF(AND(LEN(H38)&gt;0,I38="FT",ISODD(COUNTIF($I$22:I37,"FT"))),NOT(OR(H38="CO2",H38="EL2")),FALSE)</f>
        <v>0</v>
      </c>
      <c r="AN38" t="b">
        <f>IFERROR(IF(AND(LEN(I38)&gt;0,I37="FT",ISODD(COUNTIF($I$22:I37,"FT"))),I38&lt;&gt;"FT",FALSE),FALSE)</f>
        <v>0</v>
      </c>
      <c r="AO38" t="b">
        <f>IF(OR(LEN(H38)=0,H38="NAY"),FALSE,COUNTIF($H$23:H38,H38)&gt;3)</f>
        <v>0</v>
      </c>
      <c r="AP38" t="b">
        <f t="shared" si="19"/>
        <v>0</v>
      </c>
      <c r="AQ38" t="b">
        <f>IF(LEN(H38)&gt;0,SUMIF($H$23:H38,"NAY",$K$23:K38)&gt;8,FALSE)</f>
        <v>0</v>
      </c>
    </row>
    <row r="39" spans="2:43" x14ac:dyDescent="0.25">
      <c r="B39">
        <v>17</v>
      </c>
      <c r="C39" t="b">
        <f t="shared" si="20"/>
        <v>0</v>
      </c>
      <c r="E39">
        <f>IF(ISBLANK(TIMELIMIT!E42),"",TIMELIMIT!E42)</f>
        <v>0</v>
      </c>
      <c r="F39" s="26" t="str">
        <f>IF(ISBLANK(TIMELIMIT!F42),"",TIMELIMIT!F42)</f>
        <v/>
      </c>
      <c r="G39" s="26" t="str">
        <f>IF(ISBLANK(TIMELIMIT!G42),"",TIMELIMIT!G42)</f>
        <v/>
      </c>
      <c r="H39" s="26" t="str">
        <f>IF(ISBLANK(TIMELIMIT!H42),"",TIMELIMIT!H42)</f>
        <v/>
      </c>
      <c r="I39" s="26" t="str">
        <f>IF(ISBLANK(TIMELIMIT!I42),"",TIMELIMIT!I42)</f>
        <v/>
      </c>
      <c r="J39" t="e">
        <f t="shared" si="21"/>
        <v>#N/A</v>
      </c>
      <c r="K39" t="e">
        <f>_xlfn.XLOOKUP(I39,LISTS!$F$3:$F$9,LISTS!$G$3:$G$9)</f>
        <v>#N/A</v>
      </c>
      <c r="L39" t="e">
        <f t="shared" si="2"/>
        <v>#N/A</v>
      </c>
      <c r="M39">
        <f>_xlfn.XLOOKUP(H39,LISTS!$C$3:$C$10,LISTS!$B$3:$B$10,0)</f>
        <v>0</v>
      </c>
      <c r="O39" t="b">
        <f t="shared" si="3"/>
        <v>0</v>
      </c>
      <c r="P39" t="b">
        <f t="shared" si="4"/>
        <v>0</v>
      </c>
      <c r="Q39" t="b">
        <f t="shared" si="5"/>
        <v>0</v>
      </c>
      <c r="R39" t="b">
        <f t="shared" si="6"/>
        <v>0</v>
      </c>
      <c r="T39" t="b">
        <f t="shared" si="22"/>
        <v>0</v>
      </c>
      <c r="U39" t="b">
        <f>IF(COUNTBLANK(F39:G39)=0,J39&gt;TIMELIMIT!$X$40,FALSE)</f>
        <v>0</v>
      </c>
      <c r="V39" t="b">
        <f t="shared" si="23"/>
        <v>0</v>
      </c>
      <c r="W39" t="b">
        <f>IF(LEN(F39)&gt;0,F39&gt;TIMELIMIT!$V$40,FALSE)</f>
        <v>0</v>
      </c>
      <c r="X39" t="b">
        <f>IFERROR(IF(NOT(ISNA(J39)),COUNTIF($J$23:J39,J39)&gt;2,FALSE),FALSE)</f>
        <v>0</v>
      </c>
      <c r="Y39" t="b">
        <f t="shared" si="24"/>
        <v>0</v>
      </c>
      <c r="Z39" s="32" t="b">
        <f>IF(M39&gt;0,M39&lt;MAX($M$22:M38),FALSE)</f>
        <v>0</v>
      </c>
      <c r="AA39" t="b">
        <f>IF(M39&gt;0,(M39-MAX($M$22:M38))&gt;1,FALSE)</f>
        <v>0</v>
      </c>
      <c r="AB39" t="b">
        <f>IFERROR(IF(H39="NAY",J39&lt;TIMELIMIT!$X$9,FALSE),FALSE)</f>
        <v>0</v>
      </c>
      <c r="AC39" t="b">
        <f t="shared" si="25"/>
        <v>0</v>
      </c>
      <c r="AD39" t="b">
        <f t="shared" si="26"/>
        <v>0</v>
      </c>
      <c r="AE39" t="b">
        <f t="shared" si="27"/>
        <v>0</v>
      </c>
      <c r="AF39" t="b">
        <f t="shared" si="28"/>
        <v>0</v>
      </c>
      <c r="AG39" t="b">
        <f t="shared" si="13"/>
        <v>0</v>
      </c>
      <c r="AH39" t="b">
        <f t="shared" si="17"/>
        <v>0</v>
      </c>
      <c r="AI39" t="b">
        <f t="shared" si="18"/>
        <v>0</v>
      </c>
      <c r="AJ39" t="b">
        <f t="shared" si="14"/>
        <v>0</v>
      </c>
      <c r="AK39" t="b">
        <f>IF(AND(LEN(H39)&gt;0,I39="FT",ISEVEN(COUNTIF($I$22:I38,"FT"))),NOT(OR(H39="CO1",H39="EL1")),FALSE)</f>
        <v>0</v>
      </c>
      <c r="AL39" t="b">
        <f>IFERROR(IF(AND(I38="FT",ISODD(COUNTIF($I$22:I38,"FT")),NOT(J38=J39)),J39&lt;&gt;J38,FALSE),FALSE)</f>
        <v>0</v>
      </c>
      <c r="AM39" t="b">
        <f>IF(AND(LEN(H39)&gt;0,I39="FT",ISODD(COUNTIF($I$22:I38,"FT"))),NOT(OR(H39="CO2",H39="EL2")),FALSE)</f>
        <v>0</v>
      </c>
      <c r="AN39" t="b">
        <f>IFERROR(IF(AND(LEN(I39)&gt;0,I38="FT",ISODD(COUNTIF($I$22:I38,"FT"))),I39&lt;&gt;"FT",FALSE),FALSE)</f>
        <v>0</v>
      </c>
      <c r="AO39" t="b">
        <f>IF(OR(LEN(H39)=0,H39="NAY"),FALSE,COUNTIF($H$23:H39,H39)&gt;3)</f>
        <v>0</v>
      </c>
      <c r="AP39" t="b">
        <f t="shared" si="19"/>
        <v>0</v>
      </c>
      <c r="AQ39" t="b">
        <f>IF(LEN(H39)&gt;0,SUMIF($H$23:H39,"NAY",$K$23:K39)&gt;8,FALSE)</f>
        <v>0</v>
      </c>
    </row>
    <row r="40" spans="2:43" x14ac:dyDescent="0.25">
      <c r="B40">
        <v>18</v>
      </c>
      <c r="C40" t="b">
        <f t="shared" si="20"/>
        <v>0</v>
      </c>
      <c r="E40">
        <f>IF(ISBLANK(TIMELIMIT!E43),"",TIMELIMIT!E43)</f>
        <v>0</v>
      </c>
      <c r="F40" s="26" t="str">
        <f>IF(ISBLANK(TIMELIMIT!F43),"",TIMELIMIT!F43)</f>
        <v/>
      </c>
      <c r="G40" s="26" t="str">
        <f>IF(ISBLANK(TIMELIMIT!G43),"",TIMELIMIT!G43)</f>
        <v/>
      </c>
      <c r="H40" s="26" t="str">
        <f>IF(ISBLANK(TIMELIMIT!H43),"",TIMELIMIT!H43)</f>
        <v/>
      </c>
      <c r="I40" s="26" t="str">
        <f>IF(ISBLANK(TIMELIMIT!I43),"",TIMELIMIT!I43)</f>
        <v/>
      </c>
      <c r="J40" t="e">
        <f t="shared" si="21"/>
        <v>#N/A</v>
      </c>
      <c r="K40" t="e">
        <f>_xlfn.XLOOKUP(I40,LISTS!$F$3:$F$9,LISTS!$G$3:$G$9)</f>
        <v>#N/A</v>
      </c>
      <c r="L40" t="e">
        <f t="shared" si="2"/>
        <v>#N/A</v>
      </c>
      <c r="M40">
        <f>_xlfn.XLOOKUP(H40,LISTS!$C$3:$C$10,LISTS!$B$3:$B$10,0)</f>
        <v>0</v>
      </c>
      <c r="O40" t="b">
        <f t="shared" si="3"/>
        <v>0</v>
      </c>
      <c r="P40" t="b">
        <f t="shared" si="4"/>
        <v>0</v>
      </c>
      <c r="Q40" t="b">
        <f t="shared" si="5"/>
        <v>0</v>
      </c>
      <c r="R40" t="b">
        <f t="shared" si="6"/>
        <v>0</v>
      </c>
      <c r="T40" t="b">
        <f t="shared" si="22"/>
        <v>0</v>
      </c>
      <c r="U40" t="b">
        <f>IF(COUNTBLANK(F40:G40)=0,J40&gt;TIMELIMIT!$X$40,FALSE)</f>
        <v>0</v>
      </c>
      <c r="V40" t="b">
        <f t="shared" si="23"/>
        <v>0</v>
      </c>
      <c r="W40" t="b">
        <f>IF(LEN(F40)&gt;0,F40&gt;TIMELIMIT!$V$40,FALSE)</f>
        <v>0</v>
      </c>
      <c r="X40" t="b">
        <f>IFERROR(IF(NOT(ISNA(J40)),COUNTIF($J$23:J40,J40)&gt;2,FALSE),FALSE)</f>
        <v>0</v>
      </c>
      <c r="Y40" t="b">
        <f t="shared" si="24"/>
        <v>0</v>
      </c>
      <c r="Z40" s="32" t="b">
        <f>IF(M40&gt;0,M40&lt;MAX($M$22:M39),FALSE)</f>
        <v>0</v>
      </c>
      <c r="AA40" t="b">
        <f>IF(M40&gt;0,(M40-MAX($M$22:M39))&gt;1,FALSE)</f>
        <v>0</v>
      </c>
      <c r="AB40" t="b">
        <f>IFERROR(IF(H40="NAY",J40&lt;TIMELIMIT!$X$9,FALSE),FALSE)</f>
        <v>0</v>
      </c>
      <c r="AC40" t="b">
        <f t="shared" si="25"/>
        <v>0</v>
      </c>
      <c r="AD40" t="b">
        <f t="shared" si="26"/>
        <v>0</v>
      </c>
      <c r="AE40" t="b">
        <f t="shared" si="27"/>
        <v>0</v>
      </c>
      <c r="AF40" t="b">
        <f t="shared" si="28"/>
        <v>0</v>
      </c>
      <c r="AG40" t="b">
        <f t="shared" si="13"/>
        <v>0</v>
      </c>
      <c r="AH40" t="b">
        <f t="shared" si="17"/>
        <v>0</v>
      </c>
      <c r="AI40" t="b">
        <f t="shared" si="18"/>
        <v>0</v>
      </c>
      <c r="AJ40" t="b">
        <f t="shared" si="14"/>
        <v>0</v>
      </c>
      <c r="AK40" t="b">
        <f>IF(AND(LEN(H40)&gt;0,I40="FT",ISEVEN(COUNTIF($I$22:I39,"FT"))),NOT(OR(H40="CO1",H40="EL1")),FALSE)</f>
        <v>0</v>
      </c>
      <c r="AL40" t="b">
        <f>IFERROR(IF(AND(I39="FT",ISODD(COUNTIF($I$22:I39,"FT")),NOT(J39=J40)),J40&lt;&gt;J39,FALSE),FALSE)</f>
        <v>0</v>
      </c>
      <c r="AM40" t="b">
        <f>IF(AND(LEN(H40)&gt;0,I40="FT",ISODD(COUNTIF($I$22:I39,"FT"))),NOT(OR(H40="CO2",H40="EL2")),FALSE)</f>
        <v>0</v>
      </c>
      <c r="AN40" t="b">
        <f>IFERROR(IF(AND(LEN(I40)&gt;0,I39="FT",ISODD(COUNTIF($I$22:I39,"FT"))),I40&lt;&gt;"FT",FALSE),FALSE)</f>
        <v>0</v>
      </c>
      <c r="AO40" t="b">
        <f>IF(OR(LEN(H40)=0,H40="NAY"),FALSE,COUNTIF($H$23:H40,H40)&gt;3)</f>
        <v>0</v>
      </c>
      <c r="AP40" t="b">
        <f t="shared" si="19"/>
        <v>0</v>
      </c>
      <c r="AQ40" t="b">
        <f>IF(LEN(H40)&gt;0,SUMIF($H$23:H40,"NAY",$K$23:K40)&gt;8,FALSE)</f>
        <v>0</v>
      </c>
    </row>
    <row r="41" spans="2:43" x14ac:dyDescent="0.25">
      <c r="B41">
        <v>19</v>
      </c>
      <c r="C41" t="b">
        <f t="shared" si="20"/>
        <v>0</v>
      </c>
      <c r="E41">
        <f>IF(ISBLANK(TIMELIMIT!E44),"",TIMELIMIT!E44)</f>
        <v>0</v>
      </c>
      <c r="F41" s="26" t="str">
        <f>IF(ISBLANK(TIMELIMIT!F44),"",TIMELIMIT!F44)</f>
        <v/>
      </c>
      <c r="G41" s="26" t="str">
        <f>IF(ISBLANK(TIMELIMIT!G44),"",TIMELIMIT!G44)</f>
        <v/>
      </c>
      <c r="H41" s="26" t="str">
        <f>IF(ISBLANK(TIMELIMIT!H44),"",TIMELIMIT!H44)</f>
        <v/>
      </c>
      <c r="I41" s="26" t="str">
        <f>IF(ISBLANK(TIMELIMIT!I44),"",TIMELIMIT!I44)</f>
        <v/>
      </c>
      <c r="J41" t="e">
        <f t="shared" si="21"/>
        <v>#N/A</v>
      </c>
      <c r="K41" t="e">
        <f>_xlfn.XLOOKUP(I41,LISTS!$F$3:$F$9,LISTS!$G$3:$G$9)</f>
        <v>#N/A</v>
      </c>
      <c r="L41" t="e">
        <f t="shared" si="2"/>
        <v>#N/A</v>
      </c>
      <c r="M41">
        <f>_xlfn.XLOOKUP(H41,LISTS!$C$3:$C$10,LISTS!$B$3:$B$10,0)</f>
        <v>0</v>
      </c>
      <c r="O41" t="b">
        <f t="shared" si="3"/>
        <v>0</v>
      </c>
      <c r="P41" t="b">
        <f t="shared" si="4"/>
        <v>0</v>
      </c>
      <c r="Q41" t="b">
        <f t="shared" si="5"/>
        <v>0</v>
      </c>
      <c r="R41" t="b">
        <f t="shared" si="6"/>
        <v>0</v>
      </c>
      <c r="T41" t="b">
        <f t="shared" si="22"/>
        <v>0</v>
      </c>
      <c r="U41" t="b">
        <f>IF(COUNTBLANK(F41:G41)=0,J41&gt;TIMELIMIT!$X$40,FALSE)</f>
        <v>0</v>
      </c>
      <c r="V41" t="b">
        <f t="shared" si="23"/>
        <v>0</v>
      </c>
      <c r="W41" t="b">
        <f>IF(LEN(F41)&gt;0,F41&gt;TIMELIMIT!$V$40,FALSE)</f>
        <v>0</v>
      </c>
      <c r="X41" t="b">
        <f>IFERROR(IF(NOT(ISNA(J41)),COUNTIF($J$23:J41,J41)&gt;2,FALSE),FALSE)</f>
        <v>0</v>
      </c>
      <c r="Y41" t="b">
        <f t="shared" si="24"/>
        <v>0</v>
      </c>
      <c r="Z41" s="32" t="b">
        <f>IF(M41&gt;0,M41&lt;MAX($M$22:M40),FALSE)</f>
        <v>0</v>
      </c>
      <c r="AA41" t="b">
        <f>IF(M41&gt;0,(M41-MAX($M$22:M40))&gt;1,FALSE)</f>
        <v>0</v>
      </c>
      <c r="AB41" t="b">
        <f>IFERROR(IF(H41="NAY",J41&lt;TIMELIMIT!$X$9,FALSE),FALSE)</f>
        <v>0</v>
      </c>
      <c r="AC41" t="b">
        <f t="shared" si="25"/>
        <v>0</v>
      </c>
      <c r="AD41" t="b">
        <f t="shared" si="26"/>
        <v>0</v>
      </c>
      <c r="AE41" t="b">
        <f t="shared" si="27"/>
        <v>0</v>
      </c>
      <c r="AF41" t="b">
        <f t="shared" si="28"/>
        <v>0</v>
      </c>
      <c r="AG41" t="b">
        <f t="shared" si="13"/>
        <v>0</v>
      </c>
      <c r="AH41" t="b">
        <f t="shared" si="17"/>
        <v>0</v>
      </c>
      <c r="AI41" t="b">
        <f t="shared" si="18"/>
        <v>0</v>
      </c>
      <c r="AJ41" t="b">
        <f t="shared" si="14"/>
        <v>0</v>
      </c>
      <c r="AK41" t="b">
        <f>IF(AND(LEN(H41)&gt;0,I41="FT",ISEVEN(COUNTIF($I$22:I40,"FT"))),NOT(OR(H41="CO1",H41="EL1")),FALSE)</f>
        <v>0</v>
      </c>
      <c r="AL41" t="b">
        <f>IFERROR(IF(AND(I40="FT",ISODD(COUNTIF($I$22:I40,"FT")),NOT(J40=J41)),J41&lt;&gt;J40,FALSE),FALSE)</f>
        <v>0</v>
      </c>
      <c r="AM41" t="b">
        <f>IF(AND(LEN(H41)&gt;0,I41="FT",ISODD(COUNTIF($I$22:I40,"FT"))),NOT(OR(H41="CO2",H41="EL2")),FALSE)</f>
        <v>0</v>
      </c>
      <c r="AN41" t="b">
        <f>IFERROR(IF(AND(LEN(I41)&gt;0,I40="FT",ISODD(COUNTIF($I$22:I40,"FT"))),I41&lt;&gt;"FT",FALSE),FALSE)</f>
        <v>0</v>
      </c>
      <c r="AO41" t="b">
        <f>IF(OR(LEN(H41)=0,H41="NAY"),FALSE,COUNTIF($H$23:H41,H41)&gt;3)</f>
        <v>0</v>
      </c>
      <c r="AP41" t="b">
        <f t="shared" si="19"/>
        <v>0</v>
      </c>
      <c r="AQ41" t="b">
        <f>IF(LEN(H41)&gt;0,SUMIF($H$23:H41,"NAY",$K$23:K41)&gt;8,FALSE)</f>
        <v>0</v>
      </c>
    </row>
    <row r="42" spans="2:43" x14ac:dyDescent="0.25">
      <c r="B42">
        <v>20</v>
      </c>
      <c r="C42" t="b">
        <f t="shared" si="20"/>
        <v>0</v>
      </c>
      <c r="E42">
        <f>IF(ISBLANK(TIMELIMIT!E45),"",TIMELIMIT!E45)</f>
        <v>0</v>
      </c>
      <c r="F42" s="26" t="str">
        <f>IF(ISBLANK(TIMELIMIT!F45),"",TIMELIMIT!F45)</f>
        <v/>
      </c>
      <c r="G42" s="26" t="str">
        <f>IF(ISBLANK(TIMELIMIT!G45),"",TIMELIMIT!G45)</f>
        <v/>
      </c>
      <c r="H42" s="26" t="str">
        <f>IF(ISBLANK(TIMELIMIT!H45),"",TIMELIMIT!H45)</f>
        <v/>
      </c>
      <c r="I42" s="26" t="str">
        <f>IF(ISBLANK(TIMELIMIT!I45),"",TIMELIMIT!I45)</f>
        <v/>
      </c>
      <c r="J42" t="e">
        <f t="shared" si="21"/>
        <v>#N/A</v>
      </c>
      <c r="K42" t="e">
        <f>_xlfn.XLOOKUP(I42,LISTS!$F$3:$F$9,LISTS!$G$3:$G$9)</f>
        <v>#N/A</v>
      </c>
      <c r="L42" t="e">
        <f t="shared" si="2"/>
        <v>#N/A</v>
      </c>
      <c r="M42">
        <f>_xlfn.XLOOKUP(H42,LISTS!$C$3:$C$10,LISTS!$B$3:$B$10,0)</f>
        <v>0</v>
      </c>
      <c r="O42" t="b">
        <f t="shared" si="3"/>
        <v>0</v>
      </c>
      <c r="P42" t="b">
        <f t="shared" si="4"/>
        <v>0</v>
      </c>
      <c r="Q42" t="b">
        <f t="shared" si="5"/>
        <v>0</v>
      </c>
      <c r="R42" t="b">
        <f t="shared" si="6"/>
        <v>0</v>
      </c>
      <c r="T42" t="b">
        <f t="shared" si="22"/>
        <v>0</v>
      </c>
      <c r="U42" t="b">
        <f>IF(COUNTBLANK(F42:G42)=0,J42&gt;TIMELIMIT!$X$40,FALSE)</f>
        <v>0</v>
      </c>
      <c r="V42" t="b">
        <f t="shared" si="23"/>
        <v>0</v>
      </c>
      <c r="W42" t="b">
        <f>IF(LEN(F42)&gt;0,F42&gt;TIMELIMIT!$V$40,FALSE)</f>
        <v>0</v>
      </c>
      <c r="X42" t="b">
        <f>IFERROR(IF(NOT(ISNA(J42)),COUNTIF($J$23:J42,J42)&gt;2,FALSE),FALSE)</f>
        <v>0</v>
      </c>
      <c r="Y42" t="b">
        <f t="shared" si="24"/>
        <v>0</v>
      </c>
      <c r="Z42" s="32" t="b">
        <f>IF(M42&gt;0,M42&lt;MAX($M$22:M41),FALSE)</f>
        <v>0</v>
      </c>
      <c r="AA42" t="b">
        <f>IF(M42&gt;0,(M42-MAX($M$22:M41))&gt;1,FALSE)</f>
        <v>0</v>
      </c>
      <c r="AB42" t="b">
        <f>IFERROR(IF(H42="NAY",J42&lt;TIMELIMIT!$X$9,FALSE),FALSE)</f>
        <v>0</v>
      </c>
      <c r="AC42" t="b">
        <f t="shared" si="25"/>
        <v>0</v>
      </c>
      <c r="AD42" t="b">
        <f t="shared" si="26"/>
        <v>0</v>
      </c>
      <c r="AE42" t="b">
        <f t="shared" si="27"/>
        <v>0</v>
      </c>
      <c r="AF42" t="b">
        <f t="shared" si="28"/>
        <v>0</v>
      </c>
      <c r="AG42" t="b">
        <f t="shared" si="13"/>
        <v>0</v>
      </c>
      <c r="AH42" t="b">
        <f t="shared" si="17"/>
        <v>0</v>
      </c>
      <c r="AI42" t="b">
        <f t="shared" si="18"/>
        <v>0</v>
      </c>
      <c r="AJ42" t="b">
        <f t="shared" si="14"/>
        <v>0</v>
      </c>
      <c r="AK42" t="b">
        <f>IF(AND(LEN(H42)&gt;0,I42="FT",ISEVEN(COUNTIF($I$22:I41,"FT"))),NOT(OR(H42="CO1",H42="EL1")),FALSE)</f>
        <v>0</v>
      </c>
      <c r="AL42" t="b">
        <f>IFERROR(IF(AND(I41="FT",ISODD(COUNTIF($I$22:I41,"FT")),NOT(J41=J42)),J42&lt;&gt;J41,FALSE),FALSE)</f>
        <v>0</v>
      </c>
      <c r="AM42" t="b">
        <f>IF(AND(LEN(H42)&gt;0,I42="FT",ISODD(COUNTIF($I$22:I41,"FT"))),NOT(OR(H42="CO2",H42="EL2")),FALSE)</f>
        <v>0</v>
      </c>
      <c r="AN42" t="b">
        <f>IFERROR(IF(AND(LEN(I42)&gt;0,I41="FT",ISODD(COUNTIF($I$22:I41,"FT"))),I42&lt;&gt;"FT",FALSE),FALSE)</f>
        <v>0</v>
      </c>
      <c r="AO42" t="b">
        <f>IF(OR(LEN(H42)=0,H42="NAY"),FALSE,COUNTIF($H$23:H42,H42)&gt;3)</f>
        <v>0</v>
      </c>
      <c r="AP42" t="b">
        <f t="shared" si="19"/>
        <v>0</v>
      </c>
      <c r="AQ42" t="b">
        <f>IF(LEN(H42)&gt;0,SUMIF($H$23:H42,"NAY",$K$23:K42)&gt;8,FALSE)</f>
        <v>0</v>
      </c>
    </row>
    <row r="43" spans="2:43" x14ac:dyDescent="0.25">
      <c r="B43">
        <v>21</v>
      </c>
      <c r="C43" t="b">
        <f t="shared" si="20"/>
        <v>0</v>
      </c>
      <c r="E43">
        <f>IF(ISBLANK(TIMELIMIT!E46),"",TIMELIMIT!E46)</f>
        <v>0</v>
      </c>
      <c r="F43" s="26" t="str">
        <f>IF(ISBLANK(TIMELIMIT!F46),"",TIMELIMIT!F46)</f>
        <v/>
      </c>
      <c r="G43" s="26" t="str">
        <f>IF(ISBLANK(TIMELIMIT!G46),"",TIMELIMIT!G46)</f>
        <v/>
      </c>
      <c r="H43" s="26" t="str">
        <f>IF(ISBLANK(TIMELIMIT!H46),"",TIMELIMIT!H46)</f>
        <v/>
      </c>
      <c r="I43" s="26" t="str">
        <f>IF(ISBLANK(TIMELIMIT!I46),"",TIMELIMIT!I46)</f>
        <v/>
      </c>
      <c r="J43" t="e">
        <f t="shared" si="21"/>
        <v>#N/A</v>
      </c>
      <c r="K43" t="e">
        <f>_xlfn.XLOOKUP(I43,LISTS!$F$3:$F$9,LISTS!$G$3:$G$9)</f>
        <v>#N/A</v>
      </c>
      <c r="L43" t="e">
        <f t="shared" si="2"/>
        <v>#N/A</v>
      </c>
      <c r="M43">
        <f>_xlfn.XLOOKUP(H43,LISTS!$C$3:$C$10,LISTS!$B$3:$B$10,0)</f>
        <v>0</v>
      </c>
      <c r="O43" t="b">
        <f t="shared" si="3"/>
        <v>0</v>
      </c>
      <c r="P43" t="b">
        <f t="shared" si="4"/>
        <v>0</v>
      </c>
      <c r="Q43" t="b">
        <f t="shared" si="5"/>
        <v>0</v>
      </c>
      <c r="R43" t="b">
        <f t="shared" si="6"/>
        <v>0</v>
      </c>
      <c r="T43" t="b">
        <f t="shared" si="22"/>
        <v>0</v>
      </c>
      <c r="U43" t="b">
        <f>IF(COUNTBLANK(F43:G43)=0,J43&gt;TIMELIMIT!$X$40,FALSE)</f>
        <v>0</v>
      </c>
      <c r="V43" t="b">
        <f t="shared" si="23"/>
        <v>0</v>
      </c>
      <c r="W43" t="b">
        <f>IF(LEN(F43)&gt;0,F43&gt;TIMELIMIT!$V$40,FALSE)</f>
        <v>0</v>
      </c>
      <c r="X43" t="b">
        <f>IFERROR(IF(NOT(ISNA(J43)),COUNTIF($J$23:J43,J43)&gt;2,FALSE),FALSE)</f>
        <v>0</v>
      </c>
      <c r="Y43" t="b">
        <f t="shared" si="24"/>
        <v>0</v>
      </c>
      <c r="Z43" s="32" t="b">
        <f>IF(M43&gt;0,M43&lt;MAX($M$22:M42),FALSE)</f>
        <v>0</v>
      </c>
      <c r="AA43" t="b">
        <f>IF(M43&gt;0,(M43-MAX($M$22:M42))&gt;1,FALSE)</f>
        <v>0</v>
      </c>
      <c r="AB43" t="b">
        <f>IFERROR(IF(H43="NAY",J43&lt;TIMELIMIT!$X$9,FALSE),FALSE)</f>
        <v>0</v>
      </c>
      <c r="AC43" t="b">
        <f t="shared" si="25"/>
        <v>0</v>
      </c>
      <c r="AD43" t="b">
        <f t="shared" si="26"/>
        <v>0</v>
      </c>
      <c r="AE43" t="b">
        <f t="shared" si="27"/>
        <v>0</v>
      </c>
      <c r="AF43" t="b">
        <f t="shared" si="28"/>
        <v>0</v>
      </c>
      <c r="AG43" t="b">
        <f t="shared" si="13"/>
        <v>0</v>
      </c>
      <c r="AH43" t="b">
        <f t="shared" si="17"/>
        <v>0</v>
      </c>
      <c r="AI43" t="b">
        <f t="shared" si="18"/>
        <v>0</v>
      </c>
      <c r="AJ43" t="b">
        <f t="shared" si="14"/>
        <v>0</v>
      </c>
      <c r="AK43" t="b">
        <f>IF(AND(LEN(H43)&gt;0,I43="FT",ISEVEN(COUNTIF($I$22:I42,"FT"))),NOT(OR(H43="CO1",H43="EL1")),FALSE)</f>
        <v>0</v>
      </c>
      <c r="AL43" t="b">
        <f>IFERROR(IF(AND(I42="FT",ISODD(COUNTIF($I$22:I42,"FT")),NOT(J42=J43)),J43&lt;&gt;J42,FALSE),FALSE)</f>
        <v>0</v>
      </c>
      <c r="AM43" t="b">
        <f>IF(AND(LEN(H43)&gt;0,I43="FT",ISODD(COUNTIF($I$22:I42,"FT"))),NOT(OR(H43="CO2",H43="EL2")),FALSE)</f>
        <v>0</v>
      </c>
      <c r="AN43" t="b">
        <f>IFERROR(IF(AND(LEN(I43)&gt;0,I42="FT",ISODD(COUNTIF($I$22:I42,"FT"))),I43&lt;&gt;"FT",FALSE),FALSE)</f>
        <v>0</v>
      </c>
      <c r="AO43" t="b">
        <f>IF(OR(LEN(H43)=0,H43="NAY"),FALSE,COUNTIF($H$23:H43,H43)&gt;3)</f>
        <v>0</v>
      </c>
      <c r="AP43" t="b">
        <f t="shared" si="19"/>
        <v>0</v>
      </c>
      <c r="AQ43" t="b">
        <f>IF(LEN(H43)&gt;0,SUMIF($H$23:H43,"NAY",$K$23:K43)&gt;8,FALSE)</f>
        <v>0</v>
      </c>
    </row>
    <row r="44" spans="2:43" x14ac:dyDescent="0.25">
      <c r="B44">
        <v>22</v>
      </c>
      <c r="C44" t="b">
        <f t="shared" si="20"/>
        <v>0</v>
      </c>
      <c r="E44">
        <f>IF(ISBLANK(TIMELIMIT!E47),"",TIMELIMIT!E47)</f>
        <v>0</v>
      </c>
      <c r="F44" s="26" t="str">
        <f>IF(ISBLANK(TIMELIMIT!F47),"",TIMELIMIT!F47)</f>
        <v/>
      </c>
      <c r="G44" s="26" t="str">
        <f>IF(ISBLANK(TIMELIMIT!G47),"",TIMELIMIT!G47)</f>
        <v/>
      </c>
      <c r="H44" s="26" t="str">
        <f>IF(ISBLANK(TIMELIMIT!H47),"",TIMELIMIT!H47)</f>
        <v/>
      </c>
      <c r="I44" s="26" t="str">
        <f>IF(ISBLANK(TIMELIMIT!I47),"",TIMELIMIT!I47)</f>
        <v/>
      </c>
      <c r="J44" t="e">
        <f t="shared" si="21"/>
        <v>#N/A</v>
      </c>
      <c r="K44" t="e">
        <f>_xlfn.XLOOKUP(I44,LISTS!$F$3:$F$9,LISTS!$G$3:$G$9)</f>
        <v>#N/A</v>
      </c>
      <c r="L44" t="e">
        <f t="shared" si="2"/>
        <v>#N/A</v>
      </c>
      <c r="M44">
        <f>_xlfn.XLOOKUP(H44,LISTS!$C$3:$C$10,LISTS!$B$3:$B$10,0)</f>
        <v>0</v>
      </c>
      <c r="O44" t="b">
        <f t="shared" si="3"/>
        <v>0</v>
      </c>
      <c r="P44" t="b">
        <f t="shared" si="4"/>
        <v>0</v>
      </c>
      <c r="Q44" t="b">
        <f t="shared" si="5"/>
        <v>0</v>
      </c>
      <c r="R44" t="b">
        <f t="shared" si="6"/>
        <v>0</v>
      </c>
      <c r="T44" t="b">
        <f t="shared" si="22"/>
        <v>0</v>
      </c>
      <c r="U44" t="b">
        <f>IF(COUNTBLANK(F44:G44)=0,J44&gt;TIMELIMIT!$X$40,FALSE)</f>
        <v>0</v>
      </c>
      <c r="V44" t="b">
        <f t="shared" si="23"/>
        <v>0</v>
      </c>
      <c r="W44" t="b">
        <f>IF(LEN(F44)&gt;0,F44&gt;TIMELIMIT!$V$40,FALSE)</f>
        <v>0</v>
      </c>
      <c r="X44" t="b">
        <f>IFERROR(IF(NOT(ISNA(J44)),COUNTIF($J$23:J44,J44)&gt;2,FALSE),FALSE)</f>
        <v>0</v>
      </c>
      <c r="Y44" t="b">
        <f t="shared" si="24"/>
        <v>0</v>
      </c>
      <c r="Z44" s="32" t="b">
        <f>IF(M44&gt;0,M44&lt;MAX($M$22:M43),FALSE)</f>
        <v>0</v>
      </c>
      <c r="AA44" t="b">
        <f>IF(M44&gt;0,(M44-MAX($M$22:M43))&gt;1,FALSE)</f>
        <v>0</v>
      </c>
      <c r="AB44" t="b">
        <f>IFERROR(IF(H44="NAY",J44&lt;TIMELIMIT!$X$9,FALSE),FALSE)</f>
        <v>0</v>
      </c>
      <c r="AC44" t="b">
        <f t="shared" si="25"/>
        <v>0</v>
      </c>
      <c r="AD44" t="b">
        <f t="shared" si="26"/>
        <v>0</v>
      </c>
      <c r="AE44" t="b">
        <f t="shared" si="27"/>
        <v>0</v>
      </c>
      <c r="AF44" t="b">
        <f t="shared" si="28"/>
        <v>0</v>
      </c>
      <c r="AG44" t="b">
        <f t="shared" si="13"/>
        <v>0</v>
      </c>
      <c r="AH44" t="b">
        <f t="shared" si="17"/>
        <v>0</v>
      </c>
      <c r="AI44" t="b">
        <f t="shared" si="18"/>
        <v>0</v>
      </c>
      <c r="AJ44" t="b">
        <f t="shared" si="14"/>
        <v>0</v>
      </c>
      <c r="AK44" t="b">
        <f>IF(AND(LEN(H44)&gt;0,I44="FT",ISEVEN(COUNTIF($I$22:I43,"FT"))),NOT(OR(H44="CO1",H44="EL1")),FALSE)</f>
        <v>0</v>
      </c>
      <c r="AL44" t="b">
        <f>IFERROR(IF(AND(I43="FT",ISODD(COUNTIF($I$22:I43,"FT")),NOT(J43=J44)),J44&lt;&gt;J43,FALSE),FALSE)</f>
        <v>0</v>
      </c>
      <c r="AM44" t="b">
        <f>IF(AND(LEN(H44)&gt;0,I44="FT",ISODD(COUNTIF($I$22:I43,"FT"))),NOT(OR(H44="CO2",H44="EL2")),FALSE)</f>
        <v>0</v>
      </c>
      <c r="AN44" t="b">
        <f>IFERROR(IF(AND(LEN(I44)&gt;0,I43="FT",ISODD(COUNTIF($I$22:I43,"FT"))),I44&lt;&gt;"FT",FALSE),FALSE)</f>
        <v>0</v>
      </c>
      <c r="AO44" t="b">
        <f>IF(OR(LEN(H44)=0,H44="NAY"),FALSE,COUNTIF($H$23:H44,H44)&gt;3)</f>
        <v>0</v>
      </c>
      <c r="AP44" t="b">
        <f t="shared" si="19"/>
        <v>0</v>
      </c>
      <c r="AQ44" t="b">
        <f>IF(LEN(H44)&gt;0,SUMIF($H$23:H44,"NAY",$K$23:K44)&gt;8,FALSE)</f>
        <v>0</v>
      </c>
    </row>
    <row r="45" spans="2:43" x14ac:dyDescent="0.25">
      <c r="B45">
        <v>23</v>
      </c>
      <c r="C45" t="b">
        <f t="shared" si="20"/>
        <v>0</v>
      </c>
      <c r="E45">
        <f>IF(ISBLANK(TIMELIMIT!E48),"",TIMELIMIT!E48)</f>
        <v>0</v>
      </c>
      <c r="F45" s="26" t="str">
        <f>IF(ISBLANK(TIMELIMIT!F48),"",TIMELIMIT!F48)</f>
        <v/>
      </c>
      <c r="G45" s="26" t="str">
        <f>IF(ISBLANK(TIMELIMIT!G48),"",TIMELIMIT!G48)</f>
        <v/>
      </c>
      <c r="H45" s="26" t="str">
        <f>IF(ISBLANK(TIMELIMIT!H48),"",TIMELIMIT!H48)</f>
        <v/>
      </c>
      <c r="I45" s="26" t="str">
        <f>IF(ISBLANK(TIMELIMIT!I48),"",TIMELIMIT!I48)</f>
        <v/>
      </c>
      <c r="J45" t="e">
        <f t="shared" si="21"/>
        <v>#N/A</v>
      </c>
      <c r="K45" t="e">
        <f>_xlfn.XLOOKUP(I45,LISTS!$F$3:$F$9,LISTS!$G$3:$G$9)</f>
        <v>#N/A</v>
      </c>
      <c r="L45" t="e">
        <f t="shared" si="2"/>
        <v>#N/A</v>
      </c>
      <c r="M45">
        <f>_xlfn.XLOOKUP(H45,LISTS!$C$3:$C$10,LISTS!$B$3:$B$10,0)</f>
        <v>0</v>
      </c>
      <c r="O45" t="b">
        <f t="shared" si="3"/>
        <v>0</v>
      </c>
      <c r="P45" t="b">
        <f t="shared" si="4"/>
        <v>0</v>
      </c>
      <c r="Q45" t="b">
        <f t="shared" si="5"/>
        <v>0</v>
      </c>
      <c r="R45" t="b">
        <f t="shared" si="6"/>
        <v>0</v>
      </c>
      <c r="T45" t="b">
        <f t="shared" si="22"/>
        <v>0</v>
      </c>
      <c r="U45" t="b">
        <f>IF(COUNTBLANK(F45:G45)=0,J45&gt;TIMELIMIT!$X$40,FALSE)</f>
        <v>0</v>
      </c>
      <c r="V45" t="b">
        <f t="shared" si="23"/>
        <v>0</v>
      </c>
      <c r="W45" t="b">
        <f>IF(LEN(F45)&gt;0,F45&gt;TIMELIMIT!$V$40,FALSE)</f>
        <v>0</v>
      </c>
      <c r="X45" t="b">
        <f>IFERROR(IF(NOT(ISNA(J45)),COUNTIF($J$23:J45,J45)&gt;2,FALSE),FALSE)</f>
        <v>0</v>
      </c>
      <c r="Y45" t="b">
        <f t="shared" si="24"/>
        <v>0</v>
      </c>
      <c r="Z45" s="32" t="b">
        <f>IF(M45&gt;0,M45&lt;MAX($M$22:M44),FALSE)</f>
        <v>0</v>
      </c>
      <c r="AA45" t="b">
        <f>IF(M45&gt;0,(M45-MAX($M$22:M44))&gt;1,FALSE)</f>
        <v>0</v>
      </c>
      <c r="AB45" t="b">
        <f>IFERROR(IF(H45="NAY",J45&lt;TIMELIMIT!$X$9,FALSE),FALSE)</f>
        <v>0</v>
      </c>
      <c r="AC45" t="b">
        <f t="shared" si="25"/>
        <v>0</v>
      </c>
      <c r="AD45" t="b">
        <f t="shared" si="26"/>
        <v>0</v>
      </c>
      <c r="AE45" t="b">
        <f t="shared" si="27"/>
        <v>0</v>
      </c>
      <c r="AF45" t="b">
        <f t="shared" si="28"/>
        <v>0</v>
      </c>
      <c r="AG45" t="b">
        <f t="shared" si="13"/>
        <v>0</v>
      </c>
      <c r="AH45" t="b">
        <f t="shared" si="17"/>
        <v>0</v>
      </c>
      <c r="AI45" t="b">
        <f t="shared" si="18"/>
        <v>0</v>
      </c>
      <c r="AJ45" t="b">
        <f t="shared" si="14"/>
        <v>0</v>
      </c>
      <c r="AK45" t="b">
        <f>IF(AND(LEN(H45)&gt;0,I45="FT",ISEVEN(COUNTIF($I$22:I44,"FT"))),NOT(OR(H45="CO1",H45="EL1")),FALSE)</f>
        <v>0</v>
      </c>
      <c r="AL45" t="b">
        <f>IFERROR(IF(AND(I44="FT",ISODD(COUNTIF($I$22:I44,"FT")),NOT(J44=J45)),J45&lt;&gt;J44,FALSE),FALSE)</f>
        <v>0</v>
      </c>
      <c r="AM45" t="b">
        <f>IF(AND(LEN(H45)&gt;0,I45="FT",ISODD(COUNTIF($I$22:I44,"FT"))),NOT(OR(H45="CO2",H45="EL2")),FALSE)</f>
        <v>0</v>
      </c>
      <c r="AN45" t="b">
        <f>IFERROR(IF(AND(LEN(I45)&gt;0,I44="FT",ISODD(COUNTIF($I$22:I44,"FT"))),I45&lt;&gt;"FT",FALSE),FALSE)</f>
        <v>0</v>
      </c>
      <c r="AO45" t="b">
        <f>IF(OR(LEN(H45)=0,H45="NAY"),FALSE,COUNTIF($H$23:H45,H45)&gt;3)</f>
        <v>0</v>
      </c>
      <c r="AP45" t="b">
        <f t="shared" si="19"/>
        <v>0</v>
      </c>
      <c r="AQ45" t="b">
        <f>IF(LEN(H45)&gt;0,SUMIF($H$23:H45,"NAY",$K$23:K45)&gt;8,FALSE)</f>
        <v>0</v>
      </c>
    </row>
    <row r="46" spans="2:43" x14ac:dyDescent="0.25">
      <c r="B46">
        <v>24</v>
      </c>
      <c r="C46" t="b">
        <f t="shared" si="20"/>
        <v>0</v>
      </c>
      <c r="E46">
        <f>IF(ISBLANK(TIMELIMIT!E49),"",TIMELIMIT!E49)</f>
        <v>0</v>
      </c>
      <c r="F46" s="26" t="str">
        <f>IF(ISBLANK(TIMELIMIT!F49),"",TIMELIMIT!F49)</f>
        <v/>
      </c>
      <c r="G46" s="26" t="str">
        <f>IF(ISBLANK(TIMELIMIT!G49),"",TIMELIMIT!G49)</f>
        <v/>
      </c>
      <c r="H46" s="26" t="str">
        <f>IF(ISBLANK(TIMELIMIT!H49),"",TIMELIMIT!H49)</f>
        <v/>
      </c>
      <c r="I46" s="26" t="str">
        <f>IF(ISBLANK(TIMELIMIT!I49),"",TIMELIMIT!I49)</f>
        <v/>
      </c>
      <c r="J46" t="e">
        <f t="shared" si="21"/>
        <v>#N/A</v>
      </c>
      <c r="K46" t="e">
        <f>_xlfn.XLOOKUP(I46,LISTS!$F$3:$F$9,LISTS!$G$3:$G$9)</f>
        <v>#N/A</v>
      </c>
      <c r="L46" t="e">
        <f t="shared" si="2"/>
        <v>#N/A</v>
      </c>
      <c r="M46">
        <f>_xlfn.XLOOKUP(H46,LISTS!$C$3:$C$10,LISTS!$B$3:$B$10,0)</f>
        <v>0</v>
      </c>
      <c r="O46" t="b">
        <f t="shared" si="3"/>
        <v>0</v>
      </c>
      <c r="P46" t="b">
        <f t="shared" si="4"/>
        <v>0</v>
      </c>
      <c r="Q46" t="b">
        <f t="shared" si="5"/>
        <v>0</v>
      </c>
      <c r="R46" t="b">
        <f t="shared" si="6"/>
        <v>0</v>
      </c>
      <c r="T46" t="b">
        <f t="shared" si="22"/>
        <v>0</v>
      </c>
      <c r="U46" t="b">
        <f>IF(COUNTBLANK(F46:G46)=0,J46&gt;TIMELIMIT!$X$40,FALSE)</f>
        <v>0</v>
      </c>
      <c r="V46" t="b">
        <f t="shared" si="23"/>
        <v>0</v>
      </c>
      <c r="W46" t="b">
        <f>IF(LEN(F46)&gt;0,F46&gt;TIMELIMIT!$V$40,FALSE)</f>
        <v>0</v>
      </c>
      <c r="X46" t="b">
        <f>IFERROR(IF(NOT(ISNA(J46)),COUNTIF($J$23:J46,J46)&gt;2,FALSE),FALSE)</f>
        <v>0</v>
      </c>
      <c r="Y46" t="b">
        <f t="shared" si="24"/>
        <v>0</v>
      </c>
      <c r="Z46" s="32" t="b">
        <f>IF(M46&gt;0,M46&lt;MAX($M$22:M45),FALSE)</f>
        <v>0</v>
      </c>
      <c r="AA46" t="b">
        <f>IF(M46&gt;0,(M46-MAX($M$22:M45))&gt;1,FALSE)</f>
        <v>0</v>
      </c>
      <c r="AB46" t="b">
        <f>IFERROR(IF(H46="NAY",J46&lt;TIMELIMIT!$X$9,FALSE),FALSE)</f>
        <v>0</v>
      </c>
      <c r="AC46" t="b">
        <f t="shared" si="25"/>
        <v>0</v>
      </c>
      <c r="AD46" t="b">
        <f t="shared" si="26"/>
        <v>0</v>
      </c>
      <c r="AE46" t="b">
        <f t="shared" si="27"/>
        <v>0</v>
      </c>
      <c r="AF46" t="b">
        <f t="shared" si="28"/>
        <v>0</v>
      </c>
      <c r="AG46" t="b">
        <f t="shared" si="13"/>
        <v>0</v>
      </c>
      <c r="AH46" t="b">
        <f t="shared" si="17"/>
        <v>0</v>
      </c>
      <c r="AI46" t="b">
        <f t="shared" si="18"/>
        <v>0</v>
      </c>
      <c r="AJ46" t="b">
        <f t="shared" si="14"/>
        <v>0</v>
      </c>
      <c r="AK46" t="b">
        <f>IF(AND(LEN(H46)&gt;0,I46="FT",ISEVEN(COUNTIF($I$22:I45,"FT"))),NOT(OR(H46="CO1",H46="EL1")),FALSE)</f>
        <v>0</v>
      </c>
      <c r="AL46" t="b">
        <f>IFERROR(IF(AND(I45="FT",ISODD(COUNTIF($I$22:I45,"FT")),NOT(J45=J46)),J46&lt;&gt;J45,FALSE),FALSE)</f>
        <v>0</v>
      </c>
      <c r="AM46" t="b">
        <f>IF(AND(LEN(H46)&gt;0,I46="FT",ISODD(COUNTIF($I$22:I45,"FT"))),NOT(OR(H46="CO2",H46="EL2")),FALSE)</f>
        <v>0</v>
      </c>
      <c r="AN46" t="b">
        <f>IFERROR(IF(AND(LEN(I46)&gt;0,I45="FT",ISODD(COUNTIF($I$22:I45,"FT"))),I46&lt;&gt;"FT",FALSE),FALSE)</f>
        <v>0</v>
      </c>
      <c r="AO46" t="b">
        <f>IF(OR(LEN(H46)=0,H46="NAY"),FALSE,COUNTIF($H$23:H46,H46)&gt;3)</f>
        <v>0</v>
      </c>
      <c r="AP46" t="b">
        <f t="shared" si="19"/>
        <v>0</v>
      </c>
      <c r="AQ46" t="b">
        <f>IF(LEN(H46)&gt;0,SUMIF($H$23:H46,"NAY",$K$23:K46)&gt;8,FALSE)</f>
        <v>0</v>
      </c>
    </row>
    <row r="47" spans="2:43" x14ac:dyDescent="0.25">
      <c r="B47">
        <v>25</v>
      </c>
      <c r="C47" t="b">
        <f t="shared" si="20"/>
        <v>0</v>
      </c>
      <c r="E47">
        <f>IF(ISBLANK(TIMELIMIT!E50),"",TIMELIMIT!E50)</f>
        <v>0</v>
      </c>
      <c r="F47" s="26" t="str">
        <f>IF(ISBLANK(TIMELIMIT!F50),"",TIMELIMIT!F50)</f>
        <v/>
      </c>
      <c r="G47" s="26" t="str">
        <f>IF(ISBLANK(TIMELIMIT!G50),"",TIMELIMIT!G50)</f>
        <v/>
      </c>
      <c r="H47" s="26" t="str">
        <f>IF(ISBLANK(TIMELIMIT!H50),"",TIMELIMIT!H50)</f>
        <v/>
      </c>
      <c r="I47" s="26" t="str">
        <f>IF(ISBLANK(TIMELIMIT!I50),"",TIMELIMIT!I50)</f>
        <v/>
      </c>
      <c r="J47" t="e">
        <f t="shared" si="21"/>
        <v>#N/A</v>
      </c>
      <c r="K47" t="e">
        <f>_xlfn.XLOOKUP(I47,LISTS!$F$3:$F$9,LISTS!$G$3:$G$9)</f>
        <v>#N/A</v>
      </c>
      <c r="L47" t="e">
        <f t="shared" si="2"/>
        <v>#N/A</v>
      </c>
      <c r="M47">
        <f>_xlfn.XLOOKUP(H47,LISTS!$C$3:$C$10,LISTS!$B$3:$B$10,0)</f>
        <v>0</v>
      </c>
      <c r="O47" t="b">
        <f t="shared" si="3"/>
        <v>0</v>
      </c>
      <c r="P47" t="b">
        <f t="shared" si="4"/>
        <v>0</v>
      </c>
      <c r="Q47" t="b">
        <f t="shared" si="5"/>
        <v>0</v>
      </c>
      <c r="R47" t="b">
        <f t="shared" si="6"/>
        <v>0</v>
      </c>
      <c r="T47" t="b">
        <f t="shared" si="22"/>
        <v>0</v>
      </c>
      <c r="U47" t="b">
        <f>IF(COUNTBLANK(F47:G47)=0,J47&gt;TIMELIMIT!$X$40,FALSE)</f>
        <v>0</v>
      </c>
      <c r="V47" t="b">
        <f t="shared" si="23"/>
        <v>0</v>
      </c>
      <c r="W47" t="b">
        <f>IF(LEN(F47)&gt;0,F47&gt;TIMELIMIT!$V$40,FALSE)</f>
        <v>0</v>
      </c>
      <c r="X47" t="b">
        <f>IFERROR(IF(NOT(ISNA(J47)),COUNTIF($J$23:J47,J47)&gt;2,FALSE),FALSE)</f>
        <v>0</v>
      </c>
      <c r="Y47" t="b">
        <f t="shared" si="24"/>
        <v>0</v>
      </c>
      <c r="Z47" s="32" t="b">
        <f>IF(M47&gt;0,M47&lt;MAX($M$22:M46),FALSE)</f>
        <v>0</v>
      </c>
      <c r="AA47" t="b">
        <f>IF(M47&gt;0,(M47-MAX($M$22:M46))&gt;1,FALSE)</f>
        <v>0</v>
      </c>
      <c r="AB47" t="b">
        <f>IFERROR(IF(H47="NAY",J47&lt;TIMELIMIT!$X$9,FALSE),FALSE)</f>
        <v>0</v>
      </c>
      <c r="AC47" t="b">
        <f t="shared" si="25"/>
        <v>0</v>
      </c>
      <c r="AD47" t="b">
        <f t="shared" si="26"/>
        <v>0</v>
      </c>
      <c r="AE47" t="b">
        <f t="shared" si="27"/>
        <v>0</v>
      </c>
      <c r="AF47" t="b">
        <f t="shared" si="28"/>
        <v>0</v>
      </c>
      <c r="AG47" t="b">
        <f t="shared" si="13"/>
        <v>0</v>
      </c>
      <c r="AH47" t="b">
        <f t="shared" si="17"/>
        <v>0</v>
      </c>
      <c r="AI47" t="b">
        <f t="shared" si="18"/>
        <v>0</v>
      </c>
      <c r="AJ47" t="b">
        <f t="shared" si="14"/>
        <v>0</v>
      </c>
      <c r="AK47" t="b">
        <f>IF(AND(LEN(H47)&gt;0,I47="FT",ISEVEN(COUNTIF($I$22:I46,"FT"))),NOT(OR(H47="CO1",H47="EL1")),FALSE)</f>
        <v>0</v>
      </c>
      <c r="AL47" t="b">
        <f>IFERROR(IF(AND(I46="FT",ISODD(COUNTIF($I$22:I46,"FT")),NOT(J46=J47)),J47&lt;&gt;J46,FALSE),FALSE)</f>
        <v>0</v>
      </c>
      <c r="AM47" t="b">
        <f>IF(AND(LEN(H47)&gt;0,I47="FT",ISODD(COUNTIF($I$22:I46,"FT"))),NOT(OR(H47="CO2",H47="EL2")),FALSE)</f>
        <v>0</v>
      </c>
      <c r="AN47" t="b">
        <f>IFERROR(IF(AND(LEN(I47)&gt;0,I46="FT",ISODD(COUNTIF($I$22:I46,"FT"))),I47&lt;&gt;"FT",FALSE),FALSE)</f>
        <v>0</v>
      </c>
      <c r="AO47" t="b">
        <f>IF(OR(LEN(H47)=0,H47="NAY"),FALSE,COUNTIF($H$23:H47,H47)&gt;3)</f>
        <v>0</v>
      </c>
      <c r="AP47" t="b">
        <f t="shared" si="19"/>
        <v>0</v>
      </c>
      <c r="AQ47" t="b">
        <f>IF(LEN(H47)&gt;0,SUMIF($H$23:H47,"NAY",$K$23:K47)&gt;8,FALSE)</f>
        <v>0</v>
      </c>
    </row>
    <row r="48" spans="2:43" x14ac:dyDescent="0.25">
      <c r="B48">
        <v>26</v>
      </c>
      <c r="C48" t="b">
        <f t="shared" si="20"/>
        <v>0</v>
      </c>
      <c r="E48">
        <f>IF(ISBLANK(TIMELIMIT!E51),"",TIMELIMIT!E51)</f>
        <v>0</v>
      </c>
      <c r="F48" s="26" t="str">
        <f>IF(ISBLANK(TIMELIMIT!F51),"",TIMELIMIT!F51)</f>
        <v/>
      </c>
      <c r="G48" s="26" t="str">
        <f>IF(ISBLANK(TIMELIMIT!G51),"",TIMELIMIT!G51)</f>
        <v/>
      </c>
      <c r="H48" s="26" t="str">
        <f>IF(ISBLANK(TIMELIMIT!H51),"",TIMELIMIT!H51)</f>
        <v/>
      </c>
      <c r="I48" s="26" t="str">
        <f>IF(ISBLANK(TIMELIMIT!I51),"",TIMELIMIT!I51)</f>
        <v/>
      </c>
      <c r="J48" t="e">
        <f t="shared" si="21"/>
        <v>#N/A</v>
      </c>
      <c r="K48" t="e">
        <f>_xlfn.XLOOKUP(I48,LISTS!$F$3:$F$9,LISTS!$G$3:$G$9)</f>
        <v>#N/A</v>
      </c>
      <c r="L48" t="e">
        <f t="shared" si="2"/>
        <v>#N/A</v>
      </c>
      <c r="M48">
        <f>_xlfn.XLOOKUP(H48,LISTS!$C$3:$C$10,LISTS!$B$3:$B$10,0)</f>
        <v>0</v>
      </c>
      <c r="O48" t="b">
        <f t="shared" si="3"/>
        <v>0</v>
      </c>
      <c r="P48" t="b">
        <f t="shared" si="4"/>
        <v>0</v>
      </c>
      <c r="Q48" t="b">
        <f t="shared" si="5"/>
        <v>0</v>
      </c>
      <c r="R48" t="b">
        <f t="shared" si="6"/>
        <v>0</v>
      </c>
      <c r="T48" t="b">
        <f t="shared" si="22"/>
        <v>0</v>
      </c>
      <c r="U48" t="b">
        <f>IF(COUNTBLANK(F48:G48)=0,J48&gt;TIMELIMIT!$X$40,FALSE)</f>
        <v>0</v>
      </c>
      <c r="V48" t="b">
        <f t="shared" si="23"/>
        <v>0</v>
      </c>
      <c r="W48" t="b">
        <f>IF(LEN(F48)&gt;0,F48&gt;TIMELIMIT!$V$40,FALSE)</f>
        <v>0</v>
      </c>
      <c r="X48" t="b">
        <f>IFERROR(IF(NOT(ISNA(J48)),COUNTIF($J$23:J48,J48)&gt;2,FALSE),FALSE)</f>
        <v>0</v>
      </c>
      <c r="Y48" t="b">
        <f t="shared" si="24"/>
        <v>0</v>
      </c>
      <c r="Z48" s="32" t="b">
        <f>IF(M48&gt;0,M48&lt;MAX($M$22:M47),FALSE)</f>
        <v>0</v>
      </c>
      <c r="AA48" t="b">
        <f>IF(M48&gt;0,(M48-MAX($M$22:M47))&gt;1,FALSE)</f>
        <v>0</v>
      </c>
      <c r="AB48" t="b">
        <f>IFERROR(IF(H48="NAY",J48&lt;TIMELIMIT!$X$9,FALSE),FALSE)</f>
        <v>0</v>
      </c>
      <c r="AC48" t="b">
        <f t="shared" si="25"/>
        <v>0</v>
      </c>
      <c r="AD48" t="b">
        <f t="shared" si="26"/>
        <v>0</v>
      </c>
      <c r="AE48" t="b">
        <f t="shared" si="27"/>
        <v>0</v>
      </c>
      <c r="AF48" t="b">
        <f t="shared" si="28"/>
        <v>0</v>
      </c>
      <c r="AG48" t="b">
        <f t="shared" si="13"/>
        <v>0</v>
      </c>
      <c r="AH48" t="b">
        <f t="shared" si="17"/>
        <v>0</v>
      </c>
      <c r="AI48" t="b">
        <f t="shared" si="18"/>
        <v>0</v>
      </c>
      <c r="AJ48" t="b">
        <f t="shared" si="14"/>
        <v>0</v>
      </c>
      <c r="AK48" t="b">
        <f>IF(AND(LEN(H48)&gt;0,I48="FT",ISEVEN(COUNTIF($I$22:I47,"FT"))),NOT(OR(H48="CO1",H48="EL1")),FALSE)</f>
        <v>0</v>
      </c>
      <c r="AL48" t="b">
        <f>IFERROR(IF(AND(I47="FT",ISODD(COUNTIF($I$22:I47,"FT")),NOT(J47=J48)),J48&lt;&gt;J47,FALSE),FALSE)</f>
        <v>0</v>
      </c>
      <c r="AM48" t="b">
        <f>IF(AND(LEN(H48)&gt;0,I48="FT",ISODD(COUNTIF($I$22:I47,"FT"))),NOT(OR(H48="CO2",H48="EL2")),FALSE)</f>
        <v>0</v>
      </c>
      <c r="AN48" t="b">
        <f>IFERROR(IF(AND(LEN(I48)&gt;0,I47="FT",ISODD(COUNTIF($I$22:I47,"FT"))),I48&lt;&gt;"FT",FALSE),FALSE)</f>
        <v>0</v>
      </c>
      <c r="AO48" t="b">
        <f>IF(OR(LEN(H48)=0,H48="NAY"),FALSE,COUNTIF($H$23:H48,H48)&gt;3)</f>
        <v>0</v>
      </c>
      <c r="AP48" t="b">
        <f t="shared" si="19"/>
        <v>0</v>
      </c>
      <c r="AQ48" t="b">
        <f>IF(LEN(H48)&gt;0,SUMIF($H$23:H48,"NAY",$K$23:K48)&gt;8,FALSE)</f>
        <v>0</v>
      </c>
    </row>
    <row r="49" spans="2:43" x14ac:dyDescent="0.25">
      <c r="B49">
        <v>27</v>
      </c>
      <c r="C49" t="b">
        <f t="shared" si="20"/>
        <v>0</v>
      </c>
      <c r="E49">
        <f>IF(ISBLANK(TIMELIMIT!E52),"",TIMELIMIT!E52)</f>
        <v>0</v>
      </c>
      <c r="F49" s="26" t="str">
        <f>IF(ISBLANK(TIMELIMIT!F52),"",TIMELIMIT!F52)</f>
        <v/>
      </c>
      <c r="G49" s="26" t="str">
        <f>IF(ISBLANK(TIMELIMIT!G52),"",TIMELIMIT!G52)</f>
        <v/>
      </c>
      <c r="H49" s="26" t="str">
        <f>IF(ISBLANK(TIMELIMIT!H52),"",TIMELIMIT!H52)</f>
        <v/>
      </c>
      <c r="I49" s="26" t="str">
        <f>IF(ISBLANK(TIMELIMIT!I52),"",TIMELIMIT!I52)</f>
        <v/>
      </c>
      <c r="J49" t="e">
        <f t="shared" si="21"/>
        <v>#N/A</v>
      </c>
      <c r="K49" t="e">
        <f>_xlfn.XLOOKUP(I49,LISTS!$F$3:$F$9,LISTS!$G$3:$G$9)</f>
        <v>#N/A</v>
      </c>
      <c r="L49" t="e">
        <f t="shared" si="2"/>
        <v>#N/A</v>
      </c>
      <c r="M49">
        <f>_xlfn.XLOOKUP(H49,LISTS!$C$3:$C$10,LISTS!$B$3:$B$10,0)</f>
        <v>0</v>
      </c>
      <c r="O49" t="b">
        <f t="shared" si="3"/>
        <v>0</v>
      </c>
      <c r="P49" t="b">
        <f t="shared" si="4"/>
        <v>0</v>
      </c>
      <c r="Q49" t="b">
        <f t="shared" si="5"/>
        <v>0</v>
      </c>
      <c r="R49" t="b">
        <f t="shared" si="6"/>
        <v>0</v>
      </c>
      <c r="T49" t="b">
        <f t="shared" si="22"/>
        <v>0</v>
      </c>
      <c r="U49" t="b">
        <f>IF(COUNTBLANK(F49:G49)=0,J49&gt;TIMELIMIT!$X$40,FALSE)</f>
        <v>0</v>
      </c>
      <c r="V49" t="b">
        <f t="shared" si="23"/>
        <v>0</v>
      </c>
      <c r="W49" t="b">
        <f>IF(LEN(F49)&gt;0,F49&gt;TIMELIMIT!$V$40,FALSE)</f>
        <v>0</v>
      </c>
      <c r="X49" t="b">
        <f>IFERROR(IF(NOT(ISNA(J49)),COUNTIF($J$23:J49,J49)&gt;2,FALSE),FALSE)</f>
        <v>0</v>
      </c>
      <c r="Y49" t="b">
        <f t="shared" si="24"/>
        <v>0</v>
      </c>
      <c r="Z49" s="32" t="b">
        <f>IF(M49&gt;0,M49&lt;MAX($M$22:M48),FALSE)</f>
        <v>0</v>
      </c>
      <c r="AA49" t="b">
        <f>IF(M49&gt;0,(M49-MAX($M$22:M48))&gt;1,FALSE)</f>
        <v>0</v>
      </c>
      <c r="AB49" t="b">
        <f>IFERROR(IF(H49="NAY",J49&lt;TIMELIMIT!$X$9,FALSE),FALSE)</f>
        <v>0</v>
      </c>
      <c r="AC49" t="b">
        <f t="shared" si="25"/>
        <v>0</v>
      </c>
      <c r="AD49" t="b">
        <f t="shared" si="26"/>
        <v>0</v>
      </c>
      <c r="AE49" t="b">
        <f t="shared" si="27"/>
        <v>0</v>
      </c>
      <c r="AF49" t="b">
        <f t="shared" si="28"/>
        <v>0</v>
      </c>
      <c r="AG49" t="b">
        <f t="shared" si="13"/>
        <v>0</v>
      </c>
      <c r="AH49" t="b">
        <f t="shared" si="17"/>
        <v>0</v>
      </c>
      <c r="AI49" t="b">
        <f t="shared" si="18"/>
        <v>0</v>
      </c>
      <c r="AJ49" t="b">
        <f t="shared" si="14"/>
        <v>0</v>
      </c>
      <c r="AK49" t="b">
        <f>IF(AND(LEN(H49)&gt;0,I49="FT",ISEVEN(COUNTIF($I$22:I48,"FT"))),NOT(OR(H49="CO1",H49="EL1")),FALSE)</f>
        <v>0</v>
      </c>
      <c r="AL49" t="b">
        <f>IFERROR(IF(AND(I48="FT",ISODD(COUNTIF($I$22:I48,"FT")),NOT(J48=J49)),J49&lt;&gt;J48,FALSE),FALSE)</f>
        <v>0</v>
      </c>
      <c r="AM49" t="b">
        <f>IF(AND(LEN(H49)&gt;0,I49="FT",ISODD(COUNTIF($I$22:I48,"FT"))),NOT(OR(H49="CO2",H49="EL2")),FALSE)</f>
        <v>0</v>
      </c>
      <c r="AN49" t="b">
        <f>IFERROR(IF(AND(LEN(I49)&gt;0,I48="FT",ISODD(COUNTIF($I$22:I48,"FT"))),I49&lt;&gt;"FT",FALSE),FALSE)</f>
        <v>0</v>
      </c>
      <c r="AO49" t="b">
        <f>IF(OR(LEN(H49)=0,H49="NAY"),FALSE,COUNTIF($H$23:H49,H49)&gt;3)</f>
        <v>0</v>
      </c>
      <c r="AP49" t="b">
        <f t="shared" si="19"/>
        <v>0</v>
      </c>
      <c r="AQ49" t="b">
        <f>IF(LEN(H49)&gt;0,SUMIF($H$23:H49,"NAY",$K$23:K49)&gt;8,FALSE)</f>
        <v>0</v>
      </c>
    </row>
    <row r="50" spans="2:43" x14ac:dyDescent="0.25">
      <c r="B50">
        <v>28</v>
      </c>
      <c r="C50" t="b">
        <f t="shared" si="20"/>
        <v>0</v>
      </c>
      <c r="E50">
        <f>IF(ISBLANK(TIMELIMIT!E53),"",TIMELIMIT!E53)</f>
        <v>0</v>
      </c>
      <c r="F50" s="26" t="str">
        <f>IF(ISBLANK(TIMELIMIT!F53),"",TIMELIMIT!F53)</f>
        <v/>
      </c>
      <c r="G50" s="26" t="str">
        <f>IF(ISBLANK(TIMELIMIT!G53),"",TIMELIMIT!G53)</f>
        <v/>
      </c>
      <c r="H50" s="26" t="str">
        <f>IF(ISBLANK(TIMELIMIT!H53),"",TIMELIMIT!H53)</f>
        <v/>
      </c>
      <c r="I50" s="26" t="str">
        <f>IF(ISBLANK(TIMELIMIT!I53),"",TIMELIMIT!I53)</f>
        <v/>
      </c>
      <c r="J50" t="e">
        <f t="shared" si="21"/>
        <v>#N/A</v>
      </c>
      <c r="K50" t="e">
        <f>_xlfn.XLOOKUP(I50,LISTS!$F$3:$F$9,LISTS!$G$3:$G$9)</f>
        <v>#N/A</v>
      </c>
      <c r="L50" t="e">
        <f t="shared" si="2"/>
        <v>#N/A</v>
      </c>
      <c r="M50">
        <f>_xlfn.XLOOKUP(H50,LISTS!$C$3:$C$10,LISTS!$B$3:$B$10,0)</f>
        <v>0</v>
      </c>
      <c r="O50" t="b">
        <f t="shared" si="3"/>
        <v>0</v>
      </c>
      <c r="P50" t="b">
        <f t="shared" si="4"/>
        <v>0</v>
      </c>
      <c r="Q50" t="b">
        <f t="shared" si="5"/>
        <v>0</v>
      </c>
      <c r="R50" t="b">
        <f t="shared" si="6"/>
        <v>0</v>
      </c>
      <c r="T50" t="b">
        <f t="shared" si="22"/>
        <v>0</v>
      </c>
      <c r="U50" t="b">
        <f>IF(COUNTBLANK(F50:G50)=0,J50&gt;TIMELIMIT!$X$40,FALSE)</f>
        <v>0</v>
      </c>
      <c r="V50" t="b">
        <f t="shared" si="23"/>
        <v>0</v>
      </c>
      <c r="W50" t="b">
        <f>IF(LEN(F50)&gt;0,F50&gt;TIMELIMIT!$V$40,FALSE)</f>
        <v>0</v>
      </c>
      <c r="X50" t="b">
        <f>IFERROR(IF(NOT(ISNA(J50)),COUNTIF($J$23:J50,J50)&gt;2,FALSE),FALSE)</f>
        <v>0</v>
      </c>
      <c r="Y50" t="b">
        <f t="shared" si="24"/>
        <v>0</v>
      </c>
      <c r="Z50" s="32" t="b">
        <f>IF(M50&gt;0,M50&lt;MAX($M$22:M49),FALSE)</f>
        <v>0</v>
      </c>
      <c r="AA50" t="b">
        <f>IF(M50&gt;0,(M50-MAX($M$22:M49))&gt;1,FALSE)</f>
        <v>0</v>
      </c>
      <c r="AB50" t="b">
        <f>IFERROR(IF(H50="NAY",J50&lt;TIMELIMIT!$X$9,FALSE),FALSE)</f>
        <v>0</v>
      </c>
      <c r="AC50" t="b">
        <f t="shared" si="25"/>
        <v>0</v>
      </c>
      <c r="AD50" t="b">
        <f t="shared" si="26"/>
        <v>0</v>
      </c>
      <c r="AE50" t="b">
        <f t="shared" si="27"/>
        <v>0</v>
      </c>
      <c r="AF50" t="b">
        <f t="shared" si="28"/>
        <v>0</v>
      </c>
      <c r="AG50" t="b">
        <f t="shared" si="13"/>
        <v>0</v>
      </c>
      <c r="AH50" t="b">
        <f t="shared" si="17"/>
        <v>0</v>
      </c>
      <c r="AI50" t="b">
        <f t="shared" si="18"/>
        <v>0</v>
      </c>
      <c r="AJ50" t="b">
        <f t="shared" si="14"/>
        <v>0</v>
      </c>
      <c r="AK50" t="b">
        <f>IF(AND(LEN(H50)&gt;0,I50="FT",ISEVEN(COUNTIF($I$22:I49,"FT"))),NOT(OR(H50="CO1",H50="EL1")),FALSE)</f>
        <v>0</v>
      </c>
      <c r="AL50" t="b">
        <f>IFERROR(IF(AND(I49="FT",ISODD(COUNTIF($I$22:I49,"FT")),NOT(J49=J50)),J50&lt;&gt;J49,FALSE),FALSE)</f>
        <v>0</v>
      </c>
      <c r="AM50" t="b">
        <f>IF(AND(LEN(H50)&gt;0,I50="FT",ISODD(COUNTIF($I$22:I49,"FT"))),NOT(OR(H50="CO2",H50="EL2")),FALSE)</f>
        <v>0</v>
      </c>
      <c r="AN50" t="b">
        <f>IFERROR(IF(AND(LEN(I50)&gt;0,I49="FT",ISODD(COUNTIF($I$22:I49,"FT"))),I50&lt;&gt;"FT",FALSE),FALSE)</f>
        <v>0</v>
      </c>
      <c r="AO50" t="b">
        <f>IF(OR(LEN(H50)=0,H50="NAY"),FALSE,COUNTIF($H$23:H50,H50)&gt;3)</f>
        <v>0</v>
      </c>
      <c r="AP50" t="b">
        <f t="shared" si="19"/>
        <v>0</v>
      </c>
      <c r="AQ50" t="b">
        <f>IF(LEN(H50)&gt;0,SUMIF($H$23:H50,"NAY",$K$23:K50)&gt;8,FALSE)</f>
        <v>0</v>
      </c>
    </row>
    <row r="51" spans="2:43" x14ac:dyDescent="0.25">
      <c r="B51">
        <v>29</v>
      </c>
      <c r="C51" t="b">
        <f t="shared" si="20"/>
        <v>0</v>
      </c>
      <c r="E51">
        <f>IF(ISBLANK(TIMELIMIT!E54),"",TIMELIMIT!E54)</f>
        <v>0</v>
      </c>
      <c r="F51" s="26" t="str">
        <f>IF(ISBLANK(TIMELIMIT!F54),"",TIMELIMIT!F54)</f>
        <v/>
      </c>
      <c r="G51" s="26" t="str">
        <f>IF(ISBLANK(TIMELIMIT!G54),"",TIMELIMIT!G54)</f>
        <v/>
      </c>
      <c r="H51" s="26" t="str">
        <f>IF(ISBLANK(TIMELIMIT!H54),"",TIMELIMIT!H54)</f>
        <v/>
      </c>
      <c r="I51" s="26" t="str">
        <f>IF(ISBLANK(TIMELIMIT!I54),"",TIMELIMIT!I54)</f>
        <v/>
      </c>
      <c r="J51" t="e">
        <f t="shared" si="21"/>
        <v>#N/A</v>
      </c>
      <c r="K51" t="e">
        <f>_xlfn.XLOOKUP(I51,LISTS!$F$3:$F$9,LISTS!$G$3:$G$9)</f>
        <v>#N/A</v>
      </c>
      <c r="L51" t="e">
        <f t="shared" si="2"/>
        <v>#N/A</v>
      </c>
      <c r="M51">
        <f>_xlfn.XLOOKUP(H51,LISTS!$C$3:$C$10,LISTS!$B$3:$B$10,0)</f>
        <v>0</v>
      </c>
      <c r="O51" t="b">
        <f t="shared" si="3"/>
        <v>0</v>
      </c>
      <c r="P51" t="b">
        <f t="shared" si="4"/>
        <v>0</v>
      </c>
      <c r="Q51" t="b">
        <f t="shared" si="5"/>
        <v>0</v>
      </c>
      <c r="R51" t="b">
        <f t="shared" si="6"/>
        <v>0</v>
      </c>
      <c r="T51" t="b">
        <f t="shared" si="22"/>
        <v>0</v>
      </c>
      <c r="U51" t="b">
        <f>IF(COUNTBLANK(F51:G51)=0,J51&gt;TIMELIMIT!$X$40,FALSE)</f>
        <v>0</v>
      </c>
      <c r="V51" t="b">
        <f t="shared" si="23"/>
        <v>0</v>
      </c>
      <c r="W51" t="b">
        <f>IF(LEN(F51)&gt;0,F51&gt;TIMELIMIT!$V$40,FALSE)</f>
        <v>0</v>
      </c>
      <c r="X51" t="b">
        <f>IFERROR(IF(NOT(ISNA(J51)),COUNTIF($J$23:J51,J51)&gt;2,FALSE),FALSE)</f>
        <v>0</v>
      </c>
      <c r="Y51" t="b">
        <f t="shared" si="24"/>
        <v>0</v>
      </c>
      <c r="Z51" s="32" t="b">
        <f>IF(M51&gt;0,M51&lt;MAX($M$22:M50),FALSE)</f>
        <v>0</v>
      </c>
      <c r="AA51" t="b">
        <f>IF(M51&gt;0,(M51-MAX($M$22:M50))&gt;1,FALSE)</f>
        <v>0</v>
      </c>
      <c r="AB51" t="b">
        <f>IFERROR(IF(H51="NAY",J51&lt;TIMELIMIT!$X$9,FALSE),FALSE)</f>
        <v>0</v>
      </c>
      <c r="AC51" t="b">
        <f t="shared" si="25"/>
        <v>0</v>
      </c>
      <c r="AD51" t="b">
        <f t="shared" si="26"/>
        <v>0</v>
      </c>
      <c r="AE51" t="b">
        <f t="shared" si="27"/>
        <v>0</v>
      </c>
      <c r="AF51" t="b">
        <f t="shared" si="28"/>
        <v>0</v>
      </c>
      <c r="AG51" t="b">
        <f t="shared" si="13"/>
        <v>0</v>
      </c>
      <c r="AH51" t="b">
        <f t="shared" si="17"/>
        <v>0</v>
      </c>
      <c r="AI51" t="b">
        <f t="shared" si="18"/>
        <v>0</v>
      </c>
      <c r="AJ51" t="b">
        <f t="shared" si="14"/>
        <v>0</v>
      </c>
      <c r="AK51" t="b">
        <f>IF(AND(LEN(H51)&gt;0,I51="FT",ISEVEN(COUNTIF($I$22:I50,"FT"))),NOT(OR(H51="CO1",H51="EL1")),FALSE)</f>
        <v>0</v>
      </c>
      <c r="AL51" t="b">
        <f>IFERROR(IF(AND(I50="FT",ISODD(COUNTIF($I$22:I50,"FT")),NOT(J50=J51)),J51&lt;&gt;J50,FALSE),FALSE)</f>
        <v>0</v>
      </c>
      <c r="AM51" t="b">
        <f>IF(AND(LEN(H51)&gt;0,I51="FT",ISODD(COUNTIF($I$22:I50,"FT"))),NOT(OR(H51="CO2",H51="EL2")),FALSE)</f>
        <v>0</v>
      </c>
      <c r="AN51" t="b">
        <f>IFERROR(IF(AND(LEN(I51)&gt;0,I50="FT",ISODD(COUNTIF($I$22:I50,"FT"))),I51&lt;&gt;"FT",FALSE),FALSE)</f>
        <v>0</v>
      </c>
      <c r="AO51" t="b">
        <f>IF(OR(LEN(H51)=0,H51="NAY"),FALSE,COUNTIF($H$23:H51,H51)&gt;3)</f>
        <v>0</v>
      </c>
      <c r="AP51" t="b">
        <f t="shared" si="19"/>
        <v>0</v>
      </c>
      <c r="AQ51" t="b">
        <f>IF(LEN(H51)&gt;0,SUMIF($H$23:H51,"NAY",$K$23:K51)&gt;8,FALSE)</f>
        <v>0</v>
      </c>
    </row>
    <row r="52" spans="2:43" x14ac:dyDescent="0.25">
      <c r="B52">
        <v>30</v>
      </c>
      <c r="C52" t="b">
        <f t="shared" si="20"/>
        <v>0</v>
      </c>
      <c r="E52">
        <f>IF(ISBLANK(TIMELIMIT!E55),"",TIMELIMIT!E55)</f>
        <v>0</v>
      </c>
      <c r="F52" s="26" t="str">
        <f>IF(ISBLANK(TIMELIMIT!F55),"",TIMELIMIT!F55)</f>
        <v/>
      </c>
      <c r="G52" s="26" t="str">
        <f>IF(ISBLANK(TIMELIMIT!G55),"",TIMELIMIT!G55)</f>
        <v/>
      </c>
      <c r="H52" s="26" t="str">
        <f>IF(ISBLANK(TIMELIMIT!H55),"",TIMELIMIT!H55)</f>
        <v/>
      </c>
      <c r="I52" s="26" t="str">
        <f>IF(ISBLANK(TIMELIMIT!I55),"",TIMELIMIT!I55)</f>
        <v/>
      </c>
      <c r="J52" t="e">
        <f t="shared" si="21"/>
        <v>#N/A</v>
      </c>
      <c r="K52" t="e">
        <f>_xlfn.XLOOKUP(I52,LISTS!$F$3:$F$9,LISTS!$G$3:$G$9)</f>
        <v>#N/A</v>
      </c>
      <c r="L52" t="e">
        <f t="shared" si="2"/>
        <v>#N/A</v>
      </c>
      <c r="M52">
        <f>_xlfn.XLOOKUP(H52,LISTS!$C$3:$C$10,LISTS!$B$3:$B$10,0)</f>
        <v>0</v>
      </c>
      <c r="O52" t="b">
        <f t="shared" si="3"/>
        <v>0</v>
      </c>
      <c r="P52" t="b">
        <f t="shared" si="4"/>
        <v>0</v>
      </c>
      <c r="Q52" t="b">
        <f t="shared" si="5"/>
        <v>0</v>
      </c>
      <c r="R52" t="b">
        <f t="shared" si="6"/>
        <v>0</v>
      </c>
      <c r="T52" t="b">
        <f t="shared" si="22"/>
        <v>0</v>
      </c>
      <c r="U52" t="b">
        <f>IF(COUNTBLANK(F52:G52)=0,J52&gt;TIMELIMIT!$X$40,FALSE)</f>
        <v>0</v>
      </c>
      <c r="V52" t="b">
        <f t="shared" si="23"/>
        <v>0</v>
      </c>
      <c r="W52" t="b">
        <f>IF(LEN(F52)&gt;0,F52&gt;TIMELIMIT!$V$40,FALSE)</f>
        <v>0</v>
      </c>
      <c r="X52" t="b">
        <f>IFERROR(IF(NOT(ISNA(J52)),COUNTIF($J$23:J52,J52)&gt;2,FALSE),FALSE)</f>
        <v>0</v>
      </c>
      <c r="Y52" t="b">
        <f t="shared" si="24"/>
        <v>0</v>
      </c>
      <c r="Z52" s="32" t="b">
        <f>IF(M52&gt;0,M52&lt;MAX($M$22:M51),FALSE)</f>
        <v>0</v>
      </c>
      <c r="AA52" t="b">
        <f>IF(M52&gt;0,(M52-MAX($M$22:M51))&gt;1,FALSE)</f>
        <v>0</v>
      </c>
      <c r="AB52" t="b">
        <f>IFERROR(IF(H52="NAY",J52&lt;TIMELIMIT!$X$9,FALSE),FALSE)</f>
        <v>0</v>
      </c>
      <c r="AC52" t="b">
        <f t="shared" si="25"/>
        <v>0</v>
      </c>
      <c r="AD52" t="b">
        <f t="shared" si="26"/>
        <v>0</v>
      </c>
      <c r="AE52" t="b">
        <f t="shared" si="27"/>
        <v>0</v>
      </c>
      <c r="AF52" t="b">
        <f t="shared" si="28"/>
        <v>0</v>
      </c>
      <c r="AG52" t="b">
        <f t="shared" si="13"/>
        <v>0</v>
      </c>
      <c r="AH52" t="b">
        <f t="shared" si="17"/>
        <v>0</v>
      </c>
      <c r="AI52" t="b">
        <f t="shared" si="18"/>
        <v>0</v>
      </c>
      <c r="AJ52" t="b">
        <f t="shared" si="14"/>
        <v>0</v>
      </c>
      <c r="AK52" t="b">
        <f>IF(AND(LEN(H52)&gt;0,I52="FT",ISEVEN(COUNTIF($I$22:I51,"FT"))),NOT(OR(H52="CO1",H52="EL1")),FALSE)</f>
        <v>0</v>
      </c>
      <c r="AL52" t="b">
        <f>IFERROR(IF(AND(I51="FT",ISODD(COUNTIF($I$22:I51,"FT")),NOT(J51=J52)),J52&lt;&gt;J51,FALSE),FALSE)</f>
        <v>0</v>
      </c>
      <c r="AM52" t="b">
        <f>IF(AND(LEN(H52)&gt;0,I52="FT",ISODD(COUNTIF($I$22:I51,"FT"))),NOT(OR(H52="CO2",H52="EL2")),FALSE)</f>
        <v>0</v>
      </c>
      <c r="AN52" t="b">
        <f>IFERROR(IF(AND(LEN(I52)&gt;0,I51="FT",ISODD(COUNTIF($I$22:I51,"FT"))),I52&lt;&gt;"FT",FALSE),FALSE)</f>
        <v>0</v>
      </c>
      <c r="AO52" t="b">
        <f>IF(OR(LEN(H52)=0,H52="NAY"),FALSE,COUNTIF($H$23:H52,H52)&gt;3)</f>
        <v>0</v>
      </c>
      <c r="AP52" t="b">
        <f t="shared" si="19"/>
        <v>0</v>
      </c>
      <c r="AQ52" t="b">
        <f>IF(LEN(H52)&gt;0,SUMIF($H$23:H52,"NAY",$K$23:K52)&gt;8,FALSE)</f>
        <v>0</v>
      </c>
    </row>
  </sheetData>
  <conditionalFormatting sqref="C23:C52 O23:R52 T14:AW17 T23:AW52">
    <cfRule type="cellIs" dxfId="1" priority="3" operator="equal">
      <formula>TRUE</formula>
    </cfRule>
  </conditionalFormatting>
  <conditionalFormatting sqref="AR19:AU19 T19:AP19">
    <cfRule type="expression" dxfId="0" priority="1">
      <formula>LEN(T19)&gt;110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TIMELIMIT</vt:lpstr>
      <vt:lpstr>LISTS</vt:lpstr>
      <vt:lpstr>INVALID</vt:lpstr>
      <vt:lpstr>EXEMPT</vt:lpstr>
      <vt:lpstr>NAY</vt:lpstr>
      <vt:lpstr>PE_YEAR</vt:lpstr>
      <vt:lpstr>STEP1_YEAR</vt:lpstr>
      <vt:lpstr>STEP2_YEAR</vt:lpstr>
      <vt:lpstr>STEP3_YEAR</vt:lpstr>
      <vt:lpstr>STEP4_YEAR</vt:lpstr>
      <vt:lpstr>STEP5_YEAR</vt:lpstr>
      <vt:lpstr>STEP6_YEAR</vt:lpstr>
      <vt:lpstr>STEP7_YEAR</vt:lpstr>
      <vt:lpstr>STEP8_YEAR</vt:lpstr>
      <vt:lpstr>STEP9_YEAR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Weber</dc:creator>
  <cp:lastModifiedBy>Swetha Laguduva</cp:lastModifiedBy>
  <dcterms:created xsi:type="dcterms:W3CDTF">2021-06-26T17:24:50Z</dcterms:created>
  <dcterms:modified xsi:type="dcterms:W3CDTF">2021-09-08T19:23:35Z</dcterms:modified>
</cp:coreProperties>
</file>